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36" windowWidth="19140" windowHeight="9552" tabRatio="775"/>
  </bookViews>
  <sheets>
    <sheet name="Návod na použitie" sheetId="1" r:id="rId1"/>
    <sheet name="1 O sile" sheetId="16" r:id="rId2"/>
    <sheet name="2 Sily a rýchlosti na valci" sheetId="10" r:id="rId3"/>
    <sheet name="3 Prevody jednotiek" sheetId="11" r:id="rId4"/>
    <sheet name="4 Výpočet tlaku" sheetId="12" r:id="rId5"/>
    <sheet name="5 Výpočty v uzavretom systéme" sheetId="13" r:id="rId6"/>
    <sheet name="6 Výpočty na hadici a v potrubí" sheetId="14" r:id="rId7"/>
    <sheet name="7 Pohyb piestnej tyče" sheetId="15" r:id="rId8"/>
  </sheets>
  <calcPr calcId="145621"/>
</workbook>
</file>

<file path=xl/calcChain.xml><?xml version="1.0" encoding="utf-8"?>
<calcChain xmlns="http://schemas.openxmlformats.org/spreadsheetml/2006/main">
  <c r="K29" i="15" l="1"/>
  <c r="N9" i="15" l="1"/>
  <c r="P13" i="15"/>
  <c r="F25" i="15" l="1"/>
  <c r="H15" i="10"/>
  <c r="M6" i="12" l="1"/>
  <c r="F6" i="11"/>
  <c r="H45" i="10"/>
  <c r="V7" i="16" l="1"/>
  <c r="V6" i="16"/>
  <c r="V5" i="16"/>
  <c r="M62" i="13" l="1"/>
  <c r="G30" i="15"/>
  <c r="K25" i="15" s="1"/>
  <c r="G29" i="15" s="1"/>
  <c r="F30" i="15"/>
  <c r="F26" i="15"/>
  <c r="C25" i="15"/>
  <c r="I25" i="15" l="1"/>
  <c r="F29" i="15"/>
  <c r="O29" i="15" s="1"/>
  <c r="P12" i="15" l="1"/>
  <c r="H19" i="15" s="1"/>
  <c r="J17" i="15"/>
  <c r="K23" i="15" s="1"/>
  <c r="K19" i="15" l="1"/>
  <c r="N19" i="15" s="1"/>
  <c r="F21" i="15" s="1"/>
  <c r="D60" i="14"/>
  <c r="D59" i="14"/>
  <c r="G56" i="14"/>
  <c r="J56" i="14" s="1"/>
  <c r="J55" i="14"/>
  <c r="G55" i="14"/>
  <c r="J57" i="14"/>
  <c r="G57" i="14"/>
  <c r="G41" i="14"/>
  <c r="G40" i="14"/>
  <c r="D44" i="14" s="1"/>
  <c r="D29" i="14"/>
  <c r="D28" i="14"/>
  <c r="M35" i="13" l="1"/>
  <c r="P35" i="13" s="1"/>
  <c r="M21" i="13"/>
  <c r="P21" i="13" s="1"/>
  <c r="D13" i="14"/>
  <c r="M7" i="13"/>
  <c r="P7" i="13" s="1"/>
  <c r="J6" i="12"/>
  <c r="D49" i="10" l="1"/>
  <c r="D48" i="10"/>
  <c r="D47" i="10"/>
  <c r="D46" i="10"/>
  <c r="D45" i="10"/>
  <c r="L19" i="10"/>
  <c r="H18" i="10"/>
  <c r="H17" i="10"/>
  <c r="K17" i="10" s="1"/>
  <c r="D22" i="10" s="1"/>
  <c r="J22" i="10" s="1"/>
  <c r="M22" i="10" s="1"/>
  <c r="H16" i="10"/>
  <c r="K16" i="10" s="1"/>
  <c r="D21" i="10" s="1"/>
  <c r="J21" i="10" s="1"/>
  <c r="J23" i="10" l="1"/>
  <c r="H26" i="10" s="1"/>
  <c r="K26" i="10" s="1"/>
  <c r="M21" i="10"/>
  <c r="M23" i="10" s="1"/>
  <c r="H25" i="10"/>
  <c r="K25" i="10" s="1"/>
  <c r="H27" i="10"/>
  <c r="K27" i="10" s="1"/>
  <c r="H45" i="11"/>
  <c r="E45" i="11" s="1"/>
  <c r="B45" i="11" s="1"/>
  <c r="K43" i="11"/>
  <c r="H41" i="11"/>
  <c r="K41" i="11" s="1"/>
  <c r="B41" i="11"/>
  <c r="E43" i="11"/>
  <c r="E39" i="11"/>
  <c r="H39" i="11" s="1"/>
  <c r="K39" i="11" s="1"/>
  <c r="H32" i="11"/>
  <c r="K32" i="11" s="1"/>
  <c r="B32" i="11"/>
  <c r="E30" i="11"/>
  <c r="H28" i="10" l="1"/>
  <c r="K28" i="10" s="1"/>
  <c r="H36" i="11"/>
  <c r="B36" i="11" s="1"/>
  <c r="E36" i="11" s="1"/>
  <c r="B34" i="11"/>
  <c r="E34" i="11" s="1"/>
  <c r="K34" i="11"/>
  <c r="H30" i="11"/>
  <c r="K30" i="11" s="1"/>
  <c r="H47" i="10"/>
  <c r="K47" i="10" s="1"/>
  <c r="D52" i="10" s="1"/>
  <c r="J52" i="10" s="1"/>
  <c r="M52" i="10" s="1"/>
  <c r="H46" i="10"/>
  <c r="K46" i="10" s="1"/>
  <c r="D51" i="10" s="1"/>
  <c r="J51" i="10" s="1"/>
  <c r="M51" i="10" s="1"/>
  <c r="M53" i="10" l="1"/>
  <c r="J53" i="10"/>
  <c r="L49" i="10" l="1"/>
  <c r="H48" i="10"/>
  <c r="F27" i="11"/>
  <c r="F25" i="11"/>
  <c r="E22" i="11"/>
  <c r="B22" i="11" s="1"/>
  <c r="H20" i="11"/>
  <c r="B20" i="11"/>
  <c r="E18" i="11"/>
  <c r="H18" i="11" s="1"/>
  <c r="E15" i="11"/>
  <c r="B15" i="11" s="1"/>
  <c r="H13" i="11"/>
  <c r="B13" i="11"/>
  <c r="E11" i="11"/>
  <c r="H11" i="11" s="1"/>
  <c r="F8" i="11"/>
  <c r="F4" i="11"/>
  <c r="F2" i="11"/>
  <c r="B43" i="11"/>
  <c r="H58" i="10" l="1"/>
  <c r="K58" i="10" s="1"/>
  <c r="H57" i="10"/>
  <c r="K57" i="10" s="1"/>
  <c r="H56" i="10"/>
  <c r="K56" i="10" s="1"/>
  <c r="H55" i="10"/>
  <c r="K55" i="10" s="1"/>
</calcChain>
</file>

<file path=xl/sharedStrings.xml><?xml version="1.0" encoding="utf-8"?>
<sst xmlns="http://schemas.openxmlformats.org/spreadsheetml/2006/main" count="452" uniqueCount="122">
  <si>
    <t>Pascal</t>
  </si>
  <si>
    <t>m3</t>
  </si>
  <si>
    <t>Kelvin</t>
  </si>
  <si>
    <t>Stupeň Celzia</t>
  </si>
  <si>
    <t>Bar</t>
  </si>
  <si>
    <t>=</t>
  </si>
  <si>
    <t>Pa</t>
  </si>
  <si>
    <t>kPa</t>
  </si>
  <si>
    <t>MPa</t>
  </si>
  <si>
    <t>m</t>
  </si>
  <si>
    <t>mm</t>
  </si>
  <si>
    <t>cm</t>
  </si>
  <si>
    <t>Tlak</t>
  </si>
  <si>
    <t>%</t>
  </si>
  <si>
    <t>m2</t>
  </si>
  <si>
    <t>Newton</t>
  </si>
  <si>
    <t>kN</t>
  </si>
  <si>
    <t>Účinnosť</t>
  </si>
  <si>
    <t>N</t>
  </si>
  <si>
    <t>Bratislava</t>
  </si>
  <si>
    <t>Dúfam, že Vám pri precvičovaní príkladov pomôže môj excelovský súbor.</t>
  </si>
  <si>
    <t>V oranžových okienkach nájdete výsledky.</t>
  </si>
  <si>
    <t>Nateraz viete riešiť príklady na:</t>
  </si>
  <si>
    <t>V spodnej časti resp. pod príkladmi nájdete odkazy na webové stránky, ktoré možno pri vyučovaní využiť.</t>
  </si>
  <si>
    <t>Ak máte tip alebo príklad na doplnenie, prípadne vylepšenie realizovaného, píšte na e-mail:</t>
  </si>
  <si>
    <t>igor.krucovcin@dualnaakademia.sk</t>
  </si>
  <si>
    <t>S úctou a pozdravom:</t>
  </si>
  <si>
    <t>Ing. Igor Krucovčin.</t>
  </si>
  <si>
    <t>Dopĺňam a vylepšujem:</t>
  </si>
  <si>
    <t xml:space="preserve"> priebežne každú záložku.</t>
  </si>
  <si>
    <t>Na každej z jeho záložiek nájdete "matematiku" aplikovanú v hydraulike.</t>
  </si>
  <si>
    <t>Priemer D</t>
  </si>
  <si>
    <t>Priemer d</t>
  </si>
  <si>
    <t>Objemový prúd</t>
  </si>
  <si>
    <t>l/min</t>
  </si>
  <si>
    <t>Straty</t>
  </si>
  <si>
    <t>F1 = sila pri vysúvaní</t>
  </si>
  <si>
    <t>F2 = sila pri zasúvaní</t>
  </si>
  <si>
    <t>m/s</t>
  </si>
  <si>
    <t>l/s</t>
  </si>
  <si>
    <t>Polomer R</t>
  </si>
  <si>
    <t>Polomer r</t>
  </si>
  <si>
    <t>Plocha podľa R</t>
  </si>
  <si>
    <t>Plocha podľa r</t>
  </si>
  <si>
    <t>Plocha bez piestnice</t>
  </si>
  <si>
    <t>v1 = rýchlosť pri vysúvaní</t>
  </si>
  <si>
    <t>v2 = rýchlosť pri zasúvaní</t>
  </si>
  <si>
    <t>m/min</t>
  </si>
  <si>
    <t>dm2</t>
  </si>
  <si>
    <t>cm2</t>
  </si>
  <si>
    <t>mm2</t>
  </si>
  <si>
    <t>mm3</t>
  </si>
  <si>
    <t>dm3 = liter</t>
  </si>
  <si>
    <t>cm3 = mililiter</t>
  </si>
  <si>
    <t>Plocha</t>
  </si>
  <si>
    <t>Sila</t>
  </si>
  <si>
    <t>Plocha užšieho valca</t>
  </si>
  <si>
    <t>Plocha širšieho valca</t>
  </si>
  <si>
    <t>Sila pôsobiaca na užší piest</t>
  </si>
  <si>
    <t>ton</t>
  </si>
  <si>
    <t>Širší prierez hadice</t>
  </si>
  <si>
    <t>Užší prierez hadice</t>
  </si>
  <si>
    <t>Rýchlosť vtekajúcej vody</t>
  </si>
  <si>
    <t>Rýchlosť vytekajúcej vody</t>
  </si>
  <si>
    <t>Priemer piestu</t>
  </si>
  <si>
    <t>rýchlosť z trysky na konci hadice</t>
  </si>
  <si>
    <t>Sila pôsobiaca na piest</t>
  </si>
  <si>
    <t>kg</t>
  </si>
  <si>
    <t>Polomer menšieho piestu</t>
  </si>
  <si>
    <t>Polomer väčšieho piestu</t>
  </si>
  <si>
    <t>Sila, ktorú treba vyvinúť</t>
  </si>
  <si>
    <t>Rýchlosť vysúvania a zasúvania</t>
  </si>
  <si>
    <t>https://www.kardanka.sk/rychlost-hydraulickeho-valce</t>
  </si>
  <si>
    <t>Širší prierez potrubia</t>
  </si>
  <si>
    <t>Užší prierez potrubia</t>
  </si>
  <si>
    <t>Prietok</t>
  </si>
  <si>
    <t>m3/s</t>
  </si>
  <si>
    <t>rýchlosť na užšom konci potrubia</t>
  </si>
  <si>
    <t>rýchlosť na širšom konci potrubia</t>
  </si>
  <si>
    <t>Rýchlosť pretekajúcej vody</t>
  </si>
  <si>
    <t>dm3/s</t>
  </si>
  <si>
    <t>Milí kolegovia, študenti.</t>
  </si>
  <si>
    <t>Tlak na olej vo valci</t>
  </si>
  <si>
    <t>bar</t>
  </si>
  <si>
    <t>Priemer valca</t>
  </si>
  <si>
    <t>Dĺžka piestnice</t>
  </si>
  <si>
    <t>*</t>
  </si>
  <si>
    <t>N/cm * cm</t>
  </si>
  <si>
    <t>Modul stlačiteľnosti (K)</t>
  </si>
  <si>
    <t xml:space="preserve">Cez pomer plôch 2:1 pôsobí tlak </t>
  </si>
  <si>
    <t>na uzavretý objem oleja.</t>
  </si>
  <si>
    <t xml:space="preserve">Polomer </t>
  </si>
  <si>
    <t>Plocha S2</t>
  </si>
  <si>
    <t>Plocha S1</t>
  </si>
  <si>
    <t>-</t>
  </si>
  <si>
    <t>­</t>
  </si>
  <si>
    <t>Rozdiel tlakov p2-p1</t>
  </si>
  <si>
    <t>L</t>
  </si>
  <si>
    <t>Dlžka</t>
  </si>
  <si>
    <t>tyče o</t>
  </si>
  <si>
    <t xml:space="preserve">= vytlačenie </t>
  </si>
  <si>
    <t>Sila pôsobiaca na rameno pumpy</t>
  </si>
  <si>
    <t>Plocha malého piestu</t>
  </si>
  <si>
    <t>Plocha veľkého piestu</t>
  </si>
  <si>
    <t>Hlbka zatlačenia malého piestu</t>
  </si>
  <si>
    <t>Veľkosť vysunutia veľkého piestu</t>
  </si>
  <si>
    <t>Priemer piestu pumpy</t>
  </si>
  <si>
    <t xml:space="preserve">   2 Sily a rýchlosti na valci,</t>
  </si>
  <si>
    <t xml:space="preserve">   3 Prevody jednotiek,</t>
  </si>
  <si>
    <t xml:space="preserve">   4 Výpočet tlaku,</t>
  </si>
  <si>
    <t xml:space="preserve">   5 Výpočty v uzavretom systéme,</t>
  </si>
  <si>
    <t xml:space="preserve">   6 Výpočty na hadici a v potrubí,</t>
  </si>
  <si>
    <t xml:space="preserve">   7 Pohyb piestnej tyče.</t>
  </si>
  <si>
    <t xml:space="preserve">   1 O sile,</t>
  </si>
  <si>
    <t>Hmotnosť nákladu</t>
  </si>
  <si>
    <t>Hmotnosť "zdvíhača"</t>
  </si>
  <si>
    <t xml:space="preserve">Akú silu musí vyvinúť zdvíhač, aby zdvihol vedro </t>
  </si>
  <si>
    <t>Aký najväčší náklad môže zdvíhač zdvihnúť</t>
  </si>
  <si>
    <t>Sila, ktorou pôsobí kladka na hák, na ktorom visí</t>
  </si>
  <si>
    <t>Sila, ktorou pôsobí zdvíhač na podlahu</t>
  </si>
  <si>
    <t>&lt;</t>
  </si>
  <si>
    <t>26. marca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</si>
</sst>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_-* #,##0\ _€_-;\-* #,##0\ _€_-;_-* &quot;-&quot;??\ _€_-;_-@_-"/>
    <numFmt numFmtId="165" formatCode="#,##0_ ;\-#,##0\ "/>
    <numFmt numFmtId="166" formatCode="#,##0.00_ ;\-#,##0.00\ "/>
    <numFmt numFmtId="167" formatCode="0.000"/>
    <numFmt numFmtId="168" formatCode="0.0000"/>
    <numFmt numFmtId="169" formatCode="#,##0.000"/>
    <numFmt numFmtId="170" formatCode="_-* #,##0.00000\ _€_-;\-* #,##0.00000\ _€_-;_-* &quot;-&quot;??\ _€_-;_-@_-"/>
    <numFmt numFmtId="171" formatCode="0.00000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Tahoma"/>
      <family val="2"/>
      <charset val="238"/>
    </font>
    <font>
      <b/>
      <sz val="12"/>
      <color theme="1"/>
      <name val="Tahoma"/>
      <family val="2"/>
      <charset val="238"/>
    </font>
    <font>
      <i/>
      <sz val="12"/>
      <color theme="1"/>
      <name val="Tahoma"/>
      <family val="2"/>
      <charset val="238"/>
    </font>
    <font>
      <b/>
      <i/>
      <sz val="12"/>
      <color theme="1"/>
      <name val="Tahoma"/>
      <family val="2"/>
      <charset val="238"/>
    </font>
    <font>
      <sz val="12"/>
      <color theme="0"/>
      <name val="Tahoma"/>
      <family val="2"/>
      <charset val="238"/>
    </font>
    <font>
      <i/>
      <sz val="12"/>
      <color theme="0"/>
      <name val="Tahoma"/>
      <family val="2"/>
      <charset val="238"/>
    </font>
    <font>
      <b/>
      <i/>
      <sz val="12"/>
      <color theme="0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i/>
      <u/>
      <sz val="12"/>
      <color theme="10"/>
      <name val="Tahoma"/>
      <family val="2"/>
      <charset val="238"/>
    </font>
    <font>
      <b/>
      <sz val="12"/>
      <color theme="0"/>
      <name val="Tahoma"/>
      <family val="2"/>
      <charset val="238"/>
    </font>
    <font>
      <b/>
      <sz val="12"/>
      <color theme="1"/>
      <name val="Symbol"/>
      <family val="1"/>
      <charset val="2"/>
    </font>
    <font>
      <sz val="11"/>
      <color theme="1"/>
      <name val="Tahom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4" borderId="1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6" xfId="0" applyFont="1" applyFill="1" applyBorder="1"/>
    <xf numFmtId="0" fontId="2" fillId="4" borderId="7" xfId="0" applyFont="1" applyFill="1" applyBorder="1"/>
    <xf numFmtId="0" fontId="2" fillId="4" borderId="8" xfId="0" applyFont="1" applyFill="1" applyBorder="1"/>
    <xf numFmtId="0" fontId="2" fillId="4" borderId="5" xfId="0" applyFont="1" applyFill="1" applyBorder="1"/>
    <xf numFmtId="0" fontId="5" fillId="4" borderId="0" xfId="0" applyFont="1" applyFill="1" applyBorder="1"/>
    <xf numFmtId="0" fontId="3" fillId="4" borderId="0" xfId="0" applyFont="1" applyFill="1" applyBorder="1"/>
    <xf numFmtId="0" fontId="2" fillId="4" borderId="0" xfId="0" applyFont="1" applyFill="1" applyBorder="1"/>
    <xf numFmtId="0" fontId="2" fillId="4" borderId="4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/>
    <xf numFmtId="0" fontId="2" fillId="0" borderId="11" xfId="0" applyFont="1" applyBorder="1" applyAlignment="1">
      <alignment horizontal="center"/>
    </xf>
    <xf numFmtId="0" fontId="5" fillId="0" borderId="11" xfId="0" applyFont="1" applyBorder="1"/>
    <xf numFmtId="0" fontId="4" fillId="2" borderId="10" xfId="0" applyFont="1" applyFill="1" applyBorder="1" applyAlignment="1">
      <alignment horizontal="right"/>
    </xf>
    <xf numFmtId="0" fontId="2" fillId="2" borderId="11" xfId="0" applyFont="1" applyFill="1" applyBorder="1"/>
    <xf numFmtId="0" fontId="3" fillId="4" borderId="11" xfId="0" applyFont="1" applyFill="1" applyBorder="1"/>
    <xf numFmtId="0" fontId="2" fillId="4" borderId="11" xfId="0" applyFont="1" applyFill="1" applyBorder="1" applyAlignment="1">
      <alignment horizontal="center"/>
    </xf>
    <xf numFmtId="0" fontId="5" fillId="4" borderId="10" xfId="0" applyFont="1" applyFill="1" applyBorder="1"/>
    <xf numFmtId="0" fontId="4" fillId="2" borderId="11" xfId="0" applyFont="1" applyFill="1" applyBorder="1"/>
    <xf numFmtId="0" fontId="5" fillId="4" borderId="11" xfId="0" applyFont="1" applyFill="1" applyBorder="1"/>
    <xf numFmtId="0" fontId="4" fillId="4" borderId="11" xfId="0" applyFont="1" applyFill="1" applyBorder="1" applyAlignment="1">
      <alignment horizontal="center"/>
    </xf>
    <xf numFmtId="0" fontId="3" fillId="4" borderId="10" xfId="0" applyFont="1" applyFill="1" applyBorder="1"/>
    <xf numFmtId="164" fontId="2" fillId="3" borderId="9" xfId="1" applyNumberFormat="1" applyFont="1" applyFill="1" applyBorder="1"/>
    <xf numFmtId="164" fontId="4" fillId="2" borderId="9" xfId="1" applyNumberFormat="1" applyFont="1" applyFill="1" applyBorder="1"/>
    <xf numFmtId="43" fontId="4" fillId="2" borderId="9" xfId="1" applyNumberFormat="1" applyFont="1" applyFill="1" applyBorder="1"/>
    <xf numFmtId="43" fontId="2" fillId="3" borderId="9" xfId="1" applyNumberFormat="1" applyFont="1" applyFill="1" applyBorder="1"/>
    <xf numFmtId="166" fontId="4" fillId="2" borderId="11" xfId="0" applyNumberFormat="1" applyFont="1" applyFill="1" applyBorder="1"/>
    <xf numFmtId="2" fontId="2" fillId="3" borderId="11" xfId="0" applyNumberFormat="1" applyFont="1" applyFill="1" applyBorder="1"/>
    <xf numFmtId="2" fontId="4" fillId="2" borderId="11" xfId="0" applyNumberFormat="1" applyFont="1" applyFill="1" applyBorder="1"/>
    <xf numFmtId="165" fontId="4" fillId="2" borderId="10" xfId="1" applyNumberFormat="1" applyFont="1" applyFill="1" applyBorder="1" applyAlignment="1">
      <alignment horizontal="right"/>
    </xf>
    <xf numFmtId="0" fontId="2" fillId="3" borderId="0" xfId="0" applyFont="1" applyFill="1" applyBorder="1"/>
    <xf numFmtId="0" fontId="4" fillId="2" borderId="0" xfId="0" applyFont="1" applyFill="1" applyBorder="1"/>
    <xf numFmtId="0" fontId="4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8" fillId="4" borderId="0" xfId="0" applyFont="1" applyFill="1" applyBorder="1"/>
    <xf numFmtId="0" fontId="6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right"/>
    </xf>
    <xf numFmtId="3" fontId="4" fillId="2" borderId="10" xfId="0" applyNumberFormat="1" applyFont="1" applyFill="1" applyBorder="1" applyAlignment="1">
      <alignment horizontal="right"/>
    </xf>
    <xf numFmtId="3" fontId="2" fillId="3" borderId="11" xfId="0" applyNumberFormat="1" applyFont="1" applyFill="1" applyBorder="1"/>
    <xf numFmtId="0" fontId="0" fillId="0" borderId="0" xfId="0"/>
    <xf numFmtId="0" fontId="4" fillId="4" borderId="1" xfId="0" applyFont="1" applyFill="1" applyBorder="1"/>
    <xf numFmtId="0" fontId="4" fillId="4" borderId="2" xfId="0" applyFont="1" applyFill="1" applyBorder="1"/>
    <xf numFmtId="0" fontId="4" fillId="4" borderId="3" xfId="0" applyFont="1" applyFill="1" applyBorder="1"/>
    <xf numFmtId="0" fontId="4" fillId="4" borderId="4" xfId="0" applyFont="1" applyFill="1" applyBorder="1" applyAlignment="1">
      <alignment horizontal="right"/>
    </xf>
    <xf numFmtId="0" fontId="4" fillId="4" borderId="0" xfId="0" applyFont="1" applyFill="1" applyBorder="1"/>
    <xf numFmtId="0" fontId="4" fillId="4" borderId="5" xfId="0" applyFont="1" applyFill="1" applyBorder="1"/>
    <xf numFmtId="0" fontId="4" fillId="4" borderId="4" xfId="0" applyFont="1" applyFill="1" applyBorder="1"/>
    <xf numFmtId="0" fontId="4" fillId="4" borderId="4" xfId="0" applyFont="1" applyFill="1" applyBorder="1" applyAlignment="1">
      <alignment horizontal="center"/>
    </xf>
    <xf numFmtId="0" fontId="4" fillId="4" borderId="6" xfId="0" applyFont="1" applyFill="1" applyBorder="1"/>
    <xf numFmtId="0" fontId="4" fillId="4" borderId="7" xfId="0" applyFont="1" applyFill="1" applyBorder="1"/>
    <xf numFmtId="0" fontId="4" fillId="4" borderId="8" xfId="0" applyFont="1" applyFill="1" applyBorder="1"/>
    <xf numFmtId="0" fontId="10" fillId="4" borderId="4" xfId="2" applyFont="1" applyFill="1" applyBorder="1" applyAlignment="1">
      <alignment horizontal="center"/>
    </xf>
    <xf numFmtId="3" fontId="4" fillId="2" borderId="11" xfId="0" applyNumberFormat="1" applyFont="1" applyFill="1" applyBorder="1"/>
    <xf numFmtId="4" fontId="2" fillId="3" borderId="11" xfId="0" applyNumberFormat="1" applyFont="1" applyFill="1" applyBorder="1"/>
    <xf numFmtId="4" fontId="4" fillId="2" borderId="11" xfId="0" applyNumberFormat="1" applyFont="1" applyFill="1" applyBorder="1"/>
    <xf numFmtId="0" fontId="2" fillId="0" borderId="0" xfId="0" applyFont="1" applyAlignment="1">
      <alignment horizontal="left"/>
    </xf>
    <xf numFmtId="0" fontId="5" fillId="0" borderId="11" xfId="0" applyFont="1" applyBorder="1" applyAlignment="1">
      <alignment horizontal="left"/>
    </xf>
    <xf numFmtId="43" fontId="4" fillId="2" borderId="11" xfId="0" applyNumberFormat="1" applyFont="1" applyFill="1" applyBorder="1"/>
    <xf numFmtId="0" fontId="3" fillId="0" borderId="11" xfId="0" applyFont="1" applyBorder="1" applyAlignment="1">
      <alignment horizontal="left"/>
    </xf>
    <xf numFmtId="43" fontId="2" fillId="3" borderId="11" xfId="0" applyNumberFormat="1" applyFont="1" applyFill="1" applyBorder="1"/>
    <xf numFmtId="0" fontId="9" fillId="0" borderId="0" xfId="2"/>
    <xf numFmtId="0" fontId="2" fillId="0" borderId="5" xfId="0" applyFont="1" applyBorder="1"/>
    <xf numFmtId="3" fontId="4" fillId="2" borderId="0" xfId="0" applyNumberFormat="1" applyFont="1" applyFill="1" applyBorder="1"/>
    <xf numFmtId="2" fontId="4" fillId="2" borderId="0" xfId="0" applyNumberFormat="1" applyFont="1" applyFill="1" applyBorder="1"/>
    <xf numFmtId="167" fontId="4" fillId="2" borderId="0" xfId="0" applyNumberFormat="1" applyFont="1" applyFill="1" applyBorder="1"/>
    <xf numFmtId="0" fontId="2" fillId="0" borderId="0" xfId="0" applyFont="1" applyFill="1" applyBorder="1"/>
    <xf numFmtId="0" fontId="4" fillId="0" borderId="0" xfId="0" applyFont="1" applyFill="1" applyBorder="1"/>
    <xf numFmtId="168" fontId="4" fillId="2" borderId="0" xfId="0" applyNumberFormat="1" applyFont="1" applyFill="1" applyBorder="1"/>
    <xf numFmtId="169" fontId="4" fillId="2" borderId="0" xfId="0" applyNumberFormat="1" applyFont="1" applyFill="1" applyBorder="1"/>
    <xf numFmtId="0" fontId="2" fillId="0" borderId="7" xfId="0" applyFont="1" applyBorder="1"/>
    <xf numFmtId="2" fontId="4" fillId="4" borderId="0" xfId="0" applyNumberFormat="1" applyFont="1" applyFill="1" applyBorder="1"/>
    <xf numFmtId="3" fontId="7" fillId="4" borderId="0" xfId="0" applyNumberFormat="1" applyFont="1" applyFill="1" applyBorder="1"/>
    <xf numFmtId="2" fontId="7" fillId="4" borderId="0" xfId="0" applyNumberFormat="1" applyFont="1" applyFill="1" applyBorder="1"/>
    <xf numFmtId="167" fontId="7" fillId="4" borderId="0" xfId="0" applyNumberFormat="1" applyFont="1" applyFill="1" applyBorder="1"/>
    <xf numFmtId="0" fontId="11" fillId="4" borderId="0" xfId="0" applyFont="1" applyFill="1" applyBorder="1"/>
    <xf numFmtId="168" fontId="7" fillId="4" borderId="0" xfId="0" applyNumberFormat="1" applyFont="1" applyFill="1" applyBorder="1"/>
    <xf numFmtId="0" fontId="6" fillId="4" borderId="5" xfId="0" applyFont="1" applyFill="1" applyBorder="1"/>
    <xf numFmtId="3" fontId="2" fillId="3" borderId="0" xfId="0" applyNumberFormat="1" applyFont="1" applyFill="1" applyBorder="1"/>
    <xf numFmtId="170" fontId="4" fillId="2" borderId="9" xfId="1" applyNumberFormat="1" applyFont="1" applyFill="1" applyBorder="1"/>
    <xf numFmtId="170" fontId="2" fillId="3" borderId="9" xfId="1" applyNumberFormat="1" applyFont="1" applyFill="1" applyBorder="1"/>
    <xf numFmtId="4" fontId="4" fillId="2" borderId="0" xfId="0" applyNumberFormat="1" applyFont="1" applyFill="1" applyBorder="1"/>
    <xf numFmtId="167" fontId="2" fillId="3" borderId="0" xfId="0" applyNumberFormat="1" applyFont="1" applyFill="1" applyBorder="1"/>
    <xf numFmtId="171" fontId="2" fillId="3" borderId="0" xfId="0" applyNumberFormat="1" applyFont="1" applyFill="1" applyBorder="1"/>
    <xf numFmtId="171" fontId="4" fillId="2" borderId="0" xfId="0" applyNumberFormat="1" applyFont="1" applyFill="1" applyBorder="1"/>
    <xf numFmtId="0" fontId="2" fillId="0" borderId="0" xfId="0" applyFont="1" applyBorder="1"/>
    <xf numFmtId="1" fontId="2" fillId="3" borderId="0" xfId="0" applyNumberFormat="1" applyFont="1" applyFill="1" applyBorder="1"/>
    <xf numFmtId="0" fontId="4" fillId="0" borderId="0" xfId="0" applyFont="1" applyFill="1"/>
    <xf numFmtId="0" fontId="4" fillId="2" borderId="12" xfId="0" applyFont="1" applyFill="1" applyBorder="1"/>
    <xf numFmtId="0" fontId="2" fillId="0" borderId="4" xfId="0" applyFont="1" applyBorder="1"/>
    <xf numFmtId="0" fontId="5" fillId="0" borderId="0" xfId="0" applyFont="1" applyBorder="1"/>
    <xf numFmtId="0" fontId="3" fillId="0" borderId="0" xfId="0" applyFont="1" applyBorder="1"/>
    <xf numFmtId="0" fontId="2" fillId="3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4" fillId="4" borderId="12" xfId="0" applyFont="1" applyFill="1" applyBorder="1"/>
    <xf numFmtId="0" fontId="5" fillId="4" borderId="7" xfId="0" applyFont="1" applyFill="1" applyBorder="1"/>
    <xf numFmtId="0" fontId="5" fillId="4" borderId="12" xfId="0" applyFont="1" applyFill="1" applyBorder="1"/>
    <xf numFmtId="3" fontId="4" fillId="4" borderId="0" xfId="0" applyNumberFormat="1" applyFont="1" applyFill="1" applyBorder="1" applyAlignment="1">
      <alignment horizontal="center"/>
    </xf>
    <xf numFmtId="49" fontId="2" fillId="4" borderId="0" xfId="0" applyNumberFormat="1" applyFont="1" applyFill="1" applyBorder="1" applyAlignment="1">
      <alignment horizontal="right"/>
    </xf>
    <xf numFmtId="0" fontId="13" fillId="4" borderId="0" xfId="0" applyFont="1" applyFill="1" applyBorder="1"/>
    <xf numFmtId="0" fontId="2" fillId="3" borderId="0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/>
    <xf numFmtId="0" fontId="2" fillId="0" borderId="2" xfId="0" applyFont="1" applyBorder="1"/>
    <xf numFmtId="0" fontId="2" fillId="3" borderId="2" xfId="0" applyFont="1" applyFill="1" applyBorder="1"/>
    <xf numFmtId="0" fontId="3" fillId="0" borderId="2" xfId="0" applyFont="1" applyBorder="1"/>
    <xf numFmtId="0" fontId="2" fillId="0" borderId="0" xfId="0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/>
    </xf>
    <xf numFmtId="0" fontId="5" fillId="4" borderId="12" xfId="0" applyFont="1" applyFill="1" applyBorder="1" applyAlignment="1">
      <alignment horizontal="left"/>
    </xf>
  </cellXfs>
  <cellStyles count="3">
    <cellStyle name="Čiarka" xfId="1" builtinId="3"/>
    <cellStyle name="Hypertextové prepojenie" xfId="2" builtinId="8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</xdr:row>
      <xdr:rowOff>38101</xdr:rowOff>
    </xdr:from>
    <xdr:to>
      <xdr:col>7</xdr:col>
      <xdr:colOff>335280</xdr:colOff>
      <xdr:row>19</xdr:row>
      <xdr:rowOff>81887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220981"/>
          <a:ext cx="2346960" cy="3472786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</xdr:colOff>
      <xdr:row>9</xdr:row>
      <xdr:rowOff>35164</xdr:rowOff>
    </xdr:from>
    <xdr:to>
      <xdr:col>22</xdr:col>
      <xdr:colOff>259080</xdr:colOff>
      <xdr:row>22</xdr:row>
      <xdr:rowOff>129848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520" y="1749664"/>
          <a:ext cx="3939540" cy="25711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32</xdr:row>
      <xdr:rowOff>30480</xdr:rowOff>
    </xdr:from>
    <xdr:to>
      <xdr:col>8</xdr:col>
      <xdr:colOff>320457</xdr:colOff>
      <xdr:row>42</xdr:row>
      <xdr:rowOff>30645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220980"/>
          <a:ext cx="4816257" cy="1905165"/>
        </a:xfrm>
        <a:prstGeom prst="rect">
          <a:avLst/>
        </a:prstGeom>
      </xdr:spPr>
    </xdr:pic>
    <xdr:clientData/>
  </xdr:twoCellAnchor>
  <xdr:oneCellAnchor>
    <xdr:from>
      <xdr:col>2</xdr:col>
      <xdr:colOff>45720</xdr:colOff>
      <xdr:row>2</xdr:row>
      <xdr:rowOff>30480</xdr:rowOff>
    </xdr:from>
    <xdr:ext cx="4816257" cy="1905165"/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" y="7467600"/>
          <a:ext cx="4816257" cy="190516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2</xdr:row>
      <xdr:rowOff>22860</xdr:rowOff>
    </xdr:from>
    <xdr:to>
      <xdr:col>6</xdr:col>
      <xdr:colOff>325979</xdr:colOff>
      <xdr:row>13</xdr:row>
      <xdr:rowOff>133930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" y="403860"/>
          <a:ext cx="1895699" cy="22065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137160</xdr:colOff>
      <xdr:row>2</xdr:row>
      <xdr:rowOff>15240</xdr:rowOff>
    </xdr:from>
    <xdr:to>
      <xdr:col>8</xdr:col>
      <xdr:colOff>353829</xdr:colOff>
      <xdr:row>12</xdr:row>
      <xdr:rowOff>93804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396240"/>
          <a:ext cx="2776989" cy="19835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75474</xdr:colOff>
      <xdr:row>15</xdr:row>
      <xdr:rowOff>76200</xdr:rowOff>
    </xdr:from>
    <xdr:to>
      <xdr:col>9</xdr:col>
      <xdr:colOff>186159</xdr:colOff>
      <xdr:row>26</xdr:row>
      <xdr:rowOff>137680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9000" contrast="8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234" y="2956560"/>
          <a:ext cx="3036765" cy="2156980"/>
        </a:xfrm>
        <a:prstGeom prst="rect">
          <a:avLst/>
        </a:prstGeom>
      </xdr:spPr>
    </xdr:pic>
    <xdr:clientData/>
  </xdr:twoCellAnchor>
  <xdr:oneCellAnchor>
    <xdr:from>
      <xdr:col>1</xdr:col>
      <xdr:colOff>137160</xdr:colOff>
      <xdr:row>30</xdr:row>
      <xdr:rowOff>15240</xdr:rowOff>
    </xdr:from>
    <xdr:ext cx="2776989" cy="1983564"/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403860"/>
          <a:ext cx="2776989" cy="1983564"/>
        </a:xfrm>
        <a:prstGeom prst="rect">
          <a:avLst/>
        </a:prstGeom>
      </xdr:spPr>
    </xdr:pic>
    <xdr:clientData/>
  </xdr:oneCellAnchor>
  <xdr:twoCellAnchor editAs="oneCell">
    <xdr:from>
      <xdr:col>1</xdr:col>
      <xdr:colOff>91440</xdr:colOff>
      <xdr:row>43</xdr:row>
      <xdr:rowOff>76200</xdr:rowOff>
    </xdr:from>
    <xdr:to>
      <xdr:col>13</xdr:col>
      <xdr:colOff>30377</xdr:colOff>
      <xdr:row>55</xdr:row>
      <xdr:rowOff>159168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321040"/>
          <a:ext cx="6629297" cy="23689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</xdr:row>
      <xdr:rowOff>45720</xdr:rowOff>
    </xdr:from>
    <xdr:to>
      <xdr:col>7</xdr:col>
      <xdr:colOff>510986</xdr:colOff>
      <xdr:row>7</xdr:row>
      <xdr:rowOff>22957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236220"/>
          <a:ext cx="5151566" cy="1120237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16</xdr:row>
      <xdr:rowOff>60960</xdr:rowOff>
    </xdr:from>
    <xdr:to>
      <xdr:col>7</xdr:col>
      <xdr:colOff>518606</xdr:colOff>
      <xdr:row>22</xdr:row>
      <xdr:rowOff>22956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3131820"/>
          <a:ext cx="5151566" cy="1104996"/>
        </a:xfrm>
        <a:prstGeom prst="rect">
          <a:avLst/>
        </a:prstGeom>
      </xdr:spPr>
    </xdr:pic>
    <xdr:clientData/>
  </xdr:twoCellAnchor>
  <xdr:oneCellAnchor>
    <xdr:from>
      <xdr:col>1</xdr:col>
      <xdr:colOff>45720</xdr:colOff>
      <xdr:row>32</xdr:row>
      <xdr:rowOff>45720</xdr:rowOff>
    </xdr:from>
    <xdr:ext cx="5151566" cy="1120237"/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243840"/>
          <a:ext cx="5151566" cy="1120237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47</xdr:row>
      <xdr:rowOff>60960</xdr:rowOff>
    </xdr:from>
    <xdr:ext cx="5151566" cy="1104996"/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3131820"/>
          <a:ext cx="5151566" cy="110499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121920</xdr:colOff>
      <xdr:row>1</xdr:row>
      <xdr:rowOff>99060</xdr:rowOff>
    </xdr:from>
    <xdr:to>
      <xdr:col>14</xdr:col>
      <xdr:colOff>129743</xdr:colOff>
      <xdr:row>7</xdr:row>
      <xdr:rowOff>7711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297180"/>
          <a:ext cx="2339543" cy="10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</xdr:row>
      <xdr:rowOff>68580</xdr:rowOff>
    </xdr:from>
    <xdr:to>
      <xdr:col>7</xdr:col>
      <xdr:colOff>260395</xdr:colOff>
      <xdr:row>7</xdr:row>
      <xdr:rowOff>176696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49580"/>
          <a:ext cx="2523535" cy="10606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igor.krucovcin@dualnaakademia.s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ardanka.sk/rychlost-hydraulickeho-valc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1"/>
  <sheetViews>
    <sheetView tabSelected="1" workbookViewId="0"/>
  </sheetViews>
  <sheetFormatPr defaultRowHeight="14.4" x14ac:dyDescent="0.3"/>
  <cols>
    <col min="1" max="1" width="4.44140625" customWidth="1"/>
    <col min="2" max="2" width="86.109375" customWidth="1"/>
    <col min="3" max="3" width="1.44140625" customWidth="1"/>
    <col min="4" max="4" width="23.21875" customWidth="1"/>
  </cols>
  <sheetData>
    <row r="1" spans="2:4" ht="15" thickBot="1" x14ac:dyDescent="0.35">
      <c r="B1" s="51"/>
      <c r="C1" s="51"/>
      <c r="D1" s="51"/>
    </row>
    <row r="2" spans="2:4" ht="15.6" x14ac:dyDescent="0.3">
      <c r="B2" s="52"/>
      <c r="C2" s="53"/>
      <c r="D2" s="54"/>
    </row>
    <row r="3" spans="2:4" ht="15.6" x14ac:dyDescent="0.3">
      <c r="B3" s="55" t="s">
        <v>19</v>
      </c>
      <c r="C3" s="56"/>
      <c r="D3" s="57" t="s">
        <v>121</v>
      </c>
    </row>
    <row r="4" spans="2:4" ht="15.6" x14ac:dyDescent="0.3">
      <c r="B4" s="58"/>
      <c r="C4" s="56"/>
      <c r="D4" s="57"/>
    </row>
    <row r="5" spans="2:4" ht="15.6" x14ac:dyDescent="0.3">
      <c r="B5" s="58"/>
      <c r="C5" s="56"/>
      <c r="D5" s="57"/>
    </row>
    <row r="6" spans="2:4" ht="15.6" x14ac:dyDescent="0.3">
      <c r="B6" s="58"/>
      <c r="C6" s="56"/>
      <c r="D6" s="57"/>
    </row>
    <row r="7" spans="2:4" ht="15.6" x14ac:dyDescent="0.3">
      <c r="B7" s="58" t="s">
        <v>81</v>
      </c>
      <c r="C7" s="56"/>
      <c r="D7" s="57"/>
    </row>
    <row r="8" spans="2:4" ht="15.6" x14ac:dyDescent="0.3">
      <c r="B8" s="58" t="s">
        <v>20</v>
      </c>
      <c r="C8" s="56"/>
      <c r="D8" s="57"/>
    </row>
    <row r="9" spans="2:4" ht="15.6" x14ac:dyDescent="0.3">
      <c r="B9" s="58" t="s">
        <v>30</v>
      </c>
      <c r="C9" s="56"/>
      <c r="D9" s="57"/>
    </row>
    <row r="10" spans="2:4" ht="15.6" x14ac:dyDescent="0.3">
      <c r="B10" s="58" t="s">
        <v>21</v>
      </c>
      <c r="C10" s="56"/>
      <c r="D10" s="57"/>
    </row>
    <row r="11" spans="2:4" ht="15.6" x14ac:dyDescent="0.3">
      <c r="B11" s="58"/>
      <c r="C11" s="56"/>
      <c r="D11" s="57"/>
    </row>
    <row r="12" spans="2:4" ht="15.6" x14ac:dyDescent="0.3">
      <c r="B12" s="58" t="s">
        <v>22</v>
      </c>
      <c r="C12" s="56"/>
      <c r="D12" s="57"/>
    </row>
    <row r="13" spans="2:4" s="51" customFormat="1" ht="15.6" x14ac:dyDescent="0.3">
      <c r="B13" s="58" t="s">
        <v>113</v>
      </c>
      <c r="C13" s="56"/>
      <c r="D13" s="57"/>
    </row>
    <row r="14" spans="2:4" ht="15.6" x14ac:dyDescent="0.3">
      <c r="B14" s="58" t="s">
        <v>107</v>
      </c>
      <c r="C14" s="56"/>
      <c r="D14" s="57"/>
    </row>
    <row r="15" spans="2:4" ht="15.6" x14ac:dyDescent="0.3">
      <c r="B15" s="58" t="s">
        <v>108</v>
      </c>
      <c r="C15" s="56"/>
      <c r="D15" s="57"/>
    </row>
    <row r="16" spans="2:4" ht="15.6" x14ac:dyDescent="0.3">
      <c r="B16" s="58" t="s">
        <v>109</v>
      </c>
      <c r="C16" s="56"/>
      <c r="D16" s="57"/>
    </row>
    <row r="17" spans="2:4" ht="15.6" x14ac:dyDescent="0.3">
      <c r="B17" s="58" t="s">
        <v>110</v>
      </c>
      <c r="C17" s="56"/>
      <c r="D17" s="57"/>
    </row>
    <row r="18" spans="2:4" ht="15.6" x14ac:dyDescent="0.3">
      <c r="B18" s="58" t="s">
        <v>111</v>
      </c>
      <c r="C18" s="56"/>
      <c r="D18" s="57"/>
    </row>
    <row r="19" spans="2:4" s="51" customFormat="1" ht="15.6" x14ac:dyDescent="0.3">
      <c r="B19" s="58" t="s">
        <v>112</v>
      </c>
      <c r="C19" s="56"/>
      <c r="D19" s="57"/>
    </row>
    <row r="20" spans="2:4" ht="15.6" x14ac:dyDescent="0.3">
      <c r="B20" s="58"/>
      <c r="C20" s="56"/>
      <c r="D20" s="57"/>
    </row>
    <row r="21" spans="2:4" ht="15.6" x14ac:dyDescent="0.3">
      <c r="B21" s="58" t="s">
        <v>23</v>
      </c>
      <c r="C21" s="56"/>
      <c r="D21" s="57"/>
    </row>
    <row r="22" spans="2:4" ht="15.6" x14ac:dyDescent="0.3">
      <c r="B22" s="58"/>
      <c r="C22" s="56"/>
      <c r="D22" s="57"/>
    </row>
    <row r="23" spans="2:4" ht="15.6" x14ac:dyDescent="0.3">
      <c r="B23" s="58" t="s">
        <v>24</v>
      </c>
      <c r="C23" s="56"/>
      <c r="D23" s="57"/>
    </row>
    <row r="24" spans="2:4" ht="15.6" x14ac:dyDescent="0.3">
      <c r="B24" s="63" t="s">
        <v>25</v>
      </c>
      <c r="C24" s="56"/>
      <c r="D24" s="57"/>
    </row>
    <row r="25" spans="2:4" ht="15.6" x14ac:dyDescent="0.3">
      <c r="B25" s="58"/>
      <c r="C25" s="56"/>
      <c r="D25" s="57"/>
    </row>
    <row r="26" spans="2:4" ht="15.6" x14ac:dyDescent="0.3">
      <c r="B26" s="59" t="s">
        <v>26</v>
      </c>
      <c r="C26" s="56"/>
      <c r="D26" s="57"/>
    </row>
    <row r="27" spans="2:4" ht="15.6" x14ac:dyDescent="0.3">
      <c r="B27" s="55" t="s">
        <v>27</v>
      </c>
      <c r="C27" s="56"/>
      <c r="D27" s="57"/>
    </row>
    <row r="28" spans="2:4" ht="15.6" x14ac:dyDescent="0.3">
      <c r="B28" s="58"/>
      <c r="C28" s="56"/>
      <c r="D28" s="57"/>
    </row>
    <row r="29" spans="2:4" ht="15.6" x14ac:dyDescent="0.3">
      <c r="B29" s="58" t="s">
        <v>28</v>
      </c>
      <c r="C29" s="56"/>
      <c r="D29" s="57"/>
    </row>
    <row r="30" spans="2:4" ht="15.6" x14ac:dyDescent="0.3">
      <c r="B30" s="58" t="s">
        <v>29</v>
      </c>
      <c r="C30" s="56"/>
      <c r="D30" s="57"/>
    </row>
    <row r="31" spans="2:4" ht="16.2" thickBot="1" x14ac:dyDescent="0.35">
      <c r="B31" s="60"/>
      <c r="C31" s="61"/>
      <c r="D31" s="62"/>
    </row>
  </sheetData>
  <hyperlinks>
    <hyperlink ref="B24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"/>
  <sheetViews>
    <sheetView workbookViewId="0"/>
  </sheetViews>
  <sheetFormatPr defaultColWidth="5" defaultRowHeight="15" x14ac:dyDescent="0.25"/>
  <cols>
    <col min="1" max="21" width="5" style="1"/>
    <col min="22" max="22" width="9.33203125" style="1" customWidth="1"/>
    <col min="23" max="16384" width="5" style="1"/>
  </cols>
  <sheetData>
    <row r="1" spans="2:24" ht="15.6" thickBot="1" x14ac:dyDescent="0.3"/>
    <row r="2" spans="2:24" x14ac:dyDescent="0.25">
      <c r="B2" s="5"/>
      <c r="C2" s="6"/>
      <c r="D2" s="6"/>
      <c r="E2" s="6"/>
      <c r="F2" s="6"/>
      <c r="G2" s="6"/>
      <c r="H2" s="6"/>
      <c r="I2" s="6"/>
      <c r="J2" s="6"/>
      <c r="K2" s="6" t="s">
        <v>114</v>
      </c>
      <c r="L2" s="6"/>
      <c r="M2" s="6"/>
      <c r="N2" s="6"/>
      <c r="O2" s="6"/>
      <c r="P2" s="6" t="s">
        <v>5</v>
      </c>
      <c r="Q2" s="116">
        <v>20</v>
      </c>
      <c r="R2" s="117" t="s">
        <v>67</v>
      </c>
      <c r="S2" s="115"/>
      <c r="T2" s="115"/>
      <c r="U2" s="115"/>
      <c r="V2" s="115"/>
      <c r="W2" s="6"/>
      <c r="X2" s="7"/>
    </row>
    <row r="3" spans="2:24" x14ac:dyDescent="0.25">
      <c r="B3" s="15"/>
      <c r="C3" s="14"/>
      <c r="D3" s="14"/>
      <c r="E3" s="14"/>
      <c r="F3" s="14"/>
      <c r="G3" s="14"/>
      <c r="H3" s="14"/>
      <c r="I3" s="14"/>
      <c r="J3" s="14"/>
      <c r="K3" s="14" t="s">
        <v>115</v>
      </c>
      <c r="L3" s="14"/>
      <c r="M3" s="14"/>
      <c r="N3" s="14"/>
      <c r="O3" s="14"/>
      <c r="P3" s="14" t="s">
        <v>5</v>
      </c>
      <c r="Q3" s="39">
        <v>70</v>
      </c>
      <c r="R3" s="102" t="s">
        <v>67</v>
      </c>
      <c r="S3" s="96"/>
      <c r="T3" s="96"/>
      <c r="U3" s="96"/>
      <c r="V3" s="96"/>
      <c r="W3" s="14"/>
      <c r="X3" s="11"/>
    </row>
    <row r="4" spans="2:24" x14ac:dyDescent="0.25">
      <c r="B4" s="15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96"/>
      <c r="R4" s="96"/>
      <c r="S4" s="96"/>
      <c r="T4" s="96"/>
      <c r="U4" s="96"/>
      <c r="V4" s="96"/>
      <c r="W4" s="14"/>
      <c r="X4" s="11"/>
    </row>
    <row r="5" spans="2:24" x14ac:dyDescent="0.25">
      <c r="B5" s="15"/>
      <c r="C5" s="14"/>
      <c r="D5" s="14"/>
      <c r="E5" s="14"/>
      <c r="F5" s="14"/>
      <c r="G5" s="14"/>
      <c r="H5" s="14"/>
      <c r="I5" s="14"/>
      <c r="J5" s="14"/>
      <c r="K5" s="14" t="s">
        <v>116</v>
      </c>
      <c r="L5" s="14"/>
      <c r="M5" s="14"/>
      <c r="N5" s="14"/>
      <c r="O5" s="14"/>
      <c r="P5" s="14"/>
      <c r="Q5" s="96"/>
      <c r="R5" s="96"/>
      <c r="S5" s="96"/>
      <c r="T5" s="96"/>
      <c r="U5" s="118" t="s">
        <v>5</v>
      </c>
      <c r="V5" s="40">
        <f>Q2*10</f>
        <v>200</v>
      </c>
      <c r="W5" s="12" t="s">
        <v>18</v>
      </c>
      <c r="X5" s="11"/>
    </row>
    <row r="6" spans="2:24" x14ac:dyDescent="0.25">
      <c r="B6" s="15"/>
      <c r="C6" s="14"/>
      <c r="D6" s="14"/>
      <c r="E6" s="14"/>
      <c r="F6" s="14"/>
      <c r="G6" s="14"/>
      <c r="H6" s="14"/>
      <c r="I6" s="14"/>
      <c r="J6" s="14"/>
      <c r="K6" s="14" t="s">
        <v>118</v>
      </c>
      <c r="L6" s="14"/>
      <c r="M6" s="14"/>
      <c r="N6" s="14"/>
      <c r="O6" s="14"/>
      <c r="P6" s="14"/>
      <c r="Q6" s="96"/>
      <c r="R6" s="96"/>
      <c r="S6" s="96"/>
      <c r="T6" s="96"/>
      <c r="U6" s="118" t="s">
        <v>5</v>
      </c>
      <c r="V6" s="40">
        <f>200*2</f>
        <v>400</v>
      </c>
      <c r="W6" s="12" t="s">
        <v>18</v>
      </c>
      <c r="X6" s="11"/>
    </row>
    <row r="7" spans="2:24" x14ac:dyDescent="0.25">
      <c r="B7" s="15"/>
      <c r="C7" s="14"/>
      <c r="D7" s="14"/>
      <c r="E7" s="14"/>
      <c r="F7" s="14"/>
      <c r="G7" s="14"/>
      <c r="H7" s="14"/>
      <c r="I7" s="14"/>
      <c r="J7" s="14"/>
      <c r="K7" s="14" t="s">
        <v>119</v>
      </c>
      <c r="L7" s="14"/>
      <c r="M7" s="14"/>
      <c r="N7" s="14"/>
      <c r="O7" s="14"/>
      <c r="P7" s="14"/>
      <c r="Q7" s="96"/>
      <c r="R7" s="96"/>
      <c r="S7" s="96"/>
      <c r="T7" s="96"/>
      <c r="U7" s="118" t="s">
        <v>5</v>
      </c>
      <c r="V7" s="40">
        <f>Q3*10-V5</f>
        <v>500</v>
      </c>
      <c r="W7" s="12" t="s">
        <v>18</v>
      </c>
      <c r="X7" s="11"/>
    </row>
    <row r="8" spans="2:24" x14ac:dyDescent="0.25">
      <c r="B8" s="15"/>
      <c r="C8" s="14"/>
      <c r="D8" s="14"/>
      <c r="E8" s="14"/>
      <c r="F8" s="14"/>
      <c r="G8" s="14"/>
      <c r="H8" s="14"/>
      <c r="I8" s="14"/>
      <c r="J8" s="14"/>
      <c r="K8" s="14" t="s">
        <v>117</v>
      </c>
      <c r="L8" s="14"/>
      <c r="M8" s="14"/>
      <c r="N8" s="14"/>
      <c r="O8" s="14"/>
      <c r="P8" s="14"/>
      <c r="Q8" s="96"/>
      <c r="R8" s="96"/>
      <c r="S8" s="96"/>
      <c r="T8" s="96"/>
      <c r="U8" s="118" t="s">
        <v>120</v>
      </c>
      <c r="V8" s="40">
        <v>70</v>
      </c>
      <c r="W8" s="12" t="s">
        <v>67</v>
      </c>
      <c r="X8" s="11"/>
    </row>
    <row r="9" spans="2:24" x14ac:dyDescent="0.25">
      <c r="B9" s="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96"/>
      <c r="R9" s="96"/>
      <c r="S9" s="96"/>
      <c r="T9" s="96"/>
      <c r="U9" s="96"/>
      <c r="V9" s="96"/>
      <c r="W9" s="14"/>
      <c r="X9" s="11"/>
    </row>
    <row r="10" spans="2:24" x14ac:dyDescent="0.25"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96"/>
      <c r="R10" s="96"/>
      <c r="S10" s="96"/>
      <c r="T10" s="96"/>
      <c r="U10" s="96"/>
      <c r="V10" s="96"/>
      <c r="W10" s="14"/>
      <c r="X10" s="11"/>
    </row>
    <row r="11" spans="2:24" x14ac:dyDescent="0.25">
      <c r="B11" s="15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96"/>
      <c r="R11" s="96"/>
      <c r="S11" s="96"/>
      <c r="T11" s="96"/>
      <c r="U11" s="96"/>
      <c r="V11" s="96"/>
      <c r="W11" s="14"/>
      <c r="X11" s="11"/>
    </row>
    <row r="12" spans="2:24" x14ac:dyDescent="0.25"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96"/>
      <c r="R12" s="96"/>
      <c r="S12" s="96"/>
      <c r="T12" s="96"/>
      <c r="U12" s="96"/>
      <c r="V12" s="96"/>
      <c r="W12" s="14"/>
      <c r="X12" s="11"/>
    </row>
    <row r="13" spans="2:24" x14ac:dyDescent="0.25"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96"/>
      <c r="R13" s="96"/>
      <c r="S13" s="96"/>
      <c r="T13" s="96"/>
      <c r="U13" s="96"/>
      <c r="V13" s="96"/>
      <c r="W13" s="14"/>
      <c r="X13" s="11"/>
    </row>
    <row r="14" spans="2:24" x14ac:dyDescent="0.25">
      <c r="B14" s="1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96"/>
      <c r="R14" s="96"/>
      <c r="S14" s="96"/>
      <c r="T14" s="96"/>
      <c r="U14" s="96"/>
      <c r="V14" s="96"/>
      <c r="W14" s="14"/>
      <c r="X14" s="11"/>
    </row>
    <row r="15" spans="2:24" x14ac:dyDescent="0.25"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96"/>
      <c r="R15" s="96"/>
      <c r="S15" s="96"/>
      <c r="T15" s="96"/>
      <c r="U15" s="96"/>
      <c r="V15" s="96"/>
      <c r="W15" s="14"/>
      <c r="X15" s="11"/>
    </row>
    <row r="16" spans="2:24" x14ac:dyDescent="0.25"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96"/>
      <c r="R16" s="96"/>
      <c r="S16" s="96"/>
      <c r="T16" s="96"/>
      <c r="U16" s="96"/>
      <c r="V16" s="96"/>
      <c r="W16" s="14"/>
      <c r="X16" s="11"/>
    </row>
    <row r="17" spans="2:24" x14ac:dyDescent="0.25">
      <c r="B17" s="15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96"/>
      <c r="R17" s="96"/>
      <c r="S17" s="96"/>
      <c r="T17" s="96"/>
      <c r="U17" s="96"/>
      <c r="V17" s="96"/>
      <c r="W17" s="14"/>
      <c r="X17" s="11"/>
    </row>
    <row r="18" spans="2:24" x14ac:dyDescent="0.25"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96"/>
      <c r="R18" s="96"/>
      <c r="S18" s="96"/>
      <c r="T18" s="96"/>
      <c r="U18" s="96"/>
      <c r="V18" s="96"/>
      <c r="W18" s="14"/>
      <c r="X18" s="11"/>
    </row>
    <row r="19" spans="2:24" x14ac:dyDescent="0.25"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96"/>
      <c r="R19" s="96"/>
      <c r="S19" s="96"/>
      <c r="T19" s="96"/>
      <c r="U19" s="96"/>
      <c r="V19" s="96"/>
      <c r="W19" s="14"/>
      <c r="X19" s="11"/>
    </row>
    <row r="20" spans="2:24" x14ac:dyDescent="0.25">
      <c r="B20" s="15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96"/>
      <c r="R20" s="96"/>
      <c r="S20" s="96"/>
      <c r="T20" s="96"/>
      <c r="U20" s="96"/>
      <c r="V20" s="96"/>
      <c r="W20" s="14"/>
      <c r="X20" s="11"/>
    </row>
    <row r="21" spans="2:24" x14ac:dyDescent="0.25"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96"/>
      <c r="R21" s="96"/>
      <c r="S21" s="96"/>
      <c r="T21" s="96"/>
      <c r="U21" s="96"/>
      <c r="V21" s="96"/>
      <c r="W21" s="14"/>
      <c r="X21" s="11"/>
    </row>
    <row r="22" spans="2:24" x14ac:dyDescent="0.25"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96"/>
      <c r="R22" s="96"/>
      <c r="S22" s="96"/>
      <c r="T22" s="96"/>
      <c r="U22" s="96"/>
      <c r="V22" s="96"/>
      <c r="W22" s="14"/>
      <c r="X22" s="11"/>
    </row>
    <row r="23" spans="2:24" ht="15.6" thickBot="1" x14ac:dyDescent="0.3"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81"/>
      <c r="R23" s="81"/>
      <c r="S23" s="81"/>
      <c r="T23" s="81"/>
      <c r="U23" s="81"/>
      <c r="V23" s="81"/>
      <c r="W23" s="9"/>
      <c r="X23" s="1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61"/>
  <sheetViews>
    <sheetView workbookViewId="0"/>
  </sheetViews>
  <sheetFormatPr defaultColWidth="5.109375" defaultRowHeight="15" x14ac:dyDescent="0.25"/>
  <cols>
    <col min="1" max="2" width="5.109375" style="1"/>
    <col min="3" max="3" width="16.5546875" style="1" customWidth="1"/>
    <col min="4" max="4" width="9.5546875" style="1" customWidth="1"/>
    <col min="5" max="5" width="7.44140625" style="1" customWidth="1"/>
    <col min="6" max="7" width="5.109375" style="1"/>
    <col min="8" max="8" width="22.44140625" style="1" customWidth="1"/>
    <col min="9" max="9" width="10" style="1" customWidth="1"/>
    <col min="10" max="10" width="10.88671875" style="1" customWidth="1"/>
    <col min="11" max="11" width="8.88671875" style="1" customWidth="1"/>
    <col min="12" max="12" width="9.33203125" style="1" customWidth="1"/>
    <col min="13" max="13" width="11.21875" style="1" customWidth="1"/>
    <col min="14" max="14" width="8.44140625" style="1" customWidth="1"/>
    <col min="15" max="16384" width="5.109375" style="1"/>
  </cols>
  <sheetData>
    <row r="1" spans="2:15" ht="15.6" thickBot="1" x14ac:dyDescent="0.3"/>
    <row r="2" spans="2:15" x14ac:dyDescent="0.25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2:15" x14ac:dyDescent="0.25">
      <c r="B3" s="15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1"/>
    </row>
    <row r="4" spans="2:15" x14ac:dyDescent="0.25">
      <c r="B4" s="15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1"/>
    </row>
    <row r="5" spans="2:15" x14ac:dyDescent="0.25">
      <c r="B5" s="15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1"/>
    </row>
    <row r="6" spans="2:15" x14ac:dyDescent="0.25">
      <c r="B6" s="15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1"/>
    </row>
    <row r="7" spans="2:15" x14ac:dyDescent="0.25">
      <c r="B7" s="15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1"/>
    </row>
    <row r="8" spans="2:15" x14ac:dyDescent="0.25">
      <c r="B8" s="15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1"/>
    </row>
    <row r="9" spans="2:15" x14ac:dyDescent="0.25">
      <c r="B9" s="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1"/>
    </row>
    <row r="10" spans="2:15" x14ac:dyDescent="0.25"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1"/>
    </row>
    <row r="11" spans="2:15" x14ac:dyDescent="0.25">
      <c r="B11" s="15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1"/>
    </row>
    <row r="12" spans="2:15" x14ac:dyDescent="0.25"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1"/>
    </row>
    <row r="13" spans="2:15" x14ac:dyDescent="0.25"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1"/>
    </row>
    <row r="14" spans="2:15" x14ac:dyDescent="0.25">
      <c r="B14" s="1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1"/>
    </row>
    <row r="15" spans="2:15" x14ac:dyDescent="0.25">
      <c r="B15" s="15"/>
      <c r="C15" s="14" t="s">
        <v>12</v>
      </c>
      <c r="D15" s="39">
        <v>120</v>
      </c>
      <c r="E15" s="13" t="s">
        <v>4</v>
      </c>
      <c r="F15" s="14"/>
      <c r="G15" s="47" t="s">
        <v>5</v>
      </c>
      <c r="H15" s="83">
        <f>D15*100000</f>
        <v>12000000</v>
      </c>
      <c r="I15" s="44" t="s">
        <v>0</v>
      </c>
      <c r="J15" s="45"/>
      <c r="K15" s="45"/>
      <c r="L15" s="45"/>
      <c r="M15" s="45"/>
      <c r="N15" s="45"/>
      <c r="O15" s="88"/>
    </row>
    <row r="16" spans="2:15" x14ac:dyDescent="0.25">
      <c r="B16" s="15"/>
      <c r="C16" s="14" t="s">
        <v>31</v>
      </c>
      <c r="D16" s="39">
        <v>100</v>
      </c>
      <c r="E16" s="13" t="s">
        <v>10</v>
      </c>
      <c r="F16" s="14"/>
      <c r="G16" s="47" t="s">
        <v>5</v>
      </c>
      <c r="H16" s="84">
        <f>D16/10</f>
        <v>10</v>
      </c>
      <c r="I16" s="44" t="s">
        <v>11</v>
      </c>
      <c r="J16" s="46"/>
      <c r="K16" s="84">
        <f>H16/100</f>
        <v>0.1</v>
      </c>
      <c r="L16" s="44" t="s">
        <v>9</v>
      </c>
      <c r="M16" s="45"/>
      <c r="N16" s="45"/>
      <c r="O16" s="88"/>
    </row>
    <row r="17" spans="2:15" x14ac:dyDescent="0.25">
      <c r="B17" s="15"/>
      <c r="C17" s="14" t="s">
        <v>32</v>
      </c>
      <c r="D17" s="39">
        <v>30</v>
      </c>
      <c r="E17" s="13" t="s">
        <v>10</v>
      </c>
      <c r="F17" s="14"/>
      <c r="G17" s="47" t="s">
        <v>5</v>
      </c>
      <c r="H17" s="84">
        <f>D17/10</f>
        <v>3</v>
      </c>
      <c r="I17" s="44" t="s">
        <v>11</v>
      </c>
      <c r="J17" s="46"/>
      <c r="K17" s="84">
        <f>H17/100</f>
        <v>0.03</v>
      </c>
      <c r="L17" s="44" t="s">
        <v>9</v>
      </c>
      <c r="M17" s="45"/>
      <c r="N17" s="45"/>
      <c r="O17" s="88"/>
    </row>
    <row r="18" spans="2:15" x14ac:dyDescent="0.25">
      <c r="B18" s="15"/>
      <c r="C18" s="14" t="s">
        <v>33</v>
      </c>
      <c r="D18" s="39">
        <v>25</v>
      </c>
      <c r="E18" s="13" t="s">
        <v>34</v>
      </c>
      <c r="F18" s="14"/>
      <c r="G18" s="47" t="s">
        <v>5</v>
      </c>
      <c r="H18" s="85">
        <f>D18/60</f>
        <v>0.41666666666666669</v>
      </c>
      <c r="I18" s="44" t="s">
        <v>39</v>
      </c>
      <c r="J18" s="46"/>
      <c r="K18" s="46"/>
      <c r="L18" s="46"/>
      <c r="M18" s="45"/>
      <c r="N18" s="45"/>
      <c r="O18" s="88"/>
    </row>
    <row r="19" spans="2:15" x14ac:dyDescent="0.25">
      <c r="B19" s="15"/>
      <c r="C19" s="14" t="s">
        <v>35</v>
      </c>
      <c r="D19" s="39">
        <v>9</v>
      </c>
      <c r="E19" s="13" t="s">
        <v>13</v>
      </c>
      <c r="F19" s="14"/>
      <c r="G19" s="47" t="s">
        <v>5</v>
      </c>
      <c r="H19" s="46">
        <v>9</v>
      </c>
      <c r="I19" s="44" t="s">
        <v>13</v>
      </c>
      <c r="J19" s="46" t="s">
        <v>17</v>
      </c>
      <c r="K19" s="47" t="s">
        <v>5</v>
      </c>
      <c r="L19" s="84">
        <f>(100-H19)/100</f>
        <v>0.91</v>
      </c>
      <c r="M19" s="45"/>
      <c r="N19" s="45"/>
      <c r="O19" s="88"/>
    </row>
    <row r="20" spans="2:15" x14ac:dyDescent="0.25">
      <c r="B20" s="15"/>
      <c r="C20" s="14"/>
      <c r="D20" s="77"/>
      <c r="E20" s="13"/>
      <c r="F20" s="14"/>
      <c r="G20" s="43"/>
      <c r="H20" s="45"/>
      <c r="I20" s="86"/>
      <c r="J20" s="45"/>
      <c r="K20" s="45"/>
      <c r="L20" s="43"/>
      <c r="M20" s="84"/>
      <c r="N20" s="45"/>
      <c r="O20" s="88"/>
    </row>
    <row r="21" spans="2:15" x14ac:dyDescent="0.25">
      <c r="B21" s="15"/>
      <c r="C21" s="46" t="s">
        <v>40</v>
      </c>
      <c r="D21" s="85">
        <f>K16/2</f>
        <v>0.05</v>
      </c>
      <c r="E21" s="44" t="s">
        <v>9</v>
      </c>
      <c r="F21" s="14"/>
      <c r="G21" s="43"/>
      <c r="H21" s="46" t="s">
        <v>42</v>
      </c>
      <c r="I21" s="47" t="s">
        <v>5</v>
      </c>
      <c r="J21" s="46">
        <f>3.14159*(D21*D21)</f>
        <v>7.8539750000000009E-3</v>
      </c>
      <c r="K21" s="44" t="s">
        <v>14</v>
      </c>
      <c r="L21" s="43" t="s">
        <v>5</v>
      </c>
      <c r="M21" s="87">
        <f>J21*100</f>
        <v>0.78539750000000008</v>
      </c>
      <c r="N21" s="44" t="s">
        <v>48</v>
      </c>
      <c r="O21" s="88"/>
    </row>
    <row r="22" spans="2:15" x14ac:dyDescent="0.25">
      <c r="B22" s="15"/>
      <c r="C22" s="46" t="s">
        <v>41</v>
      </c>
      <c r="D22" s="46">
        <f>K17/2</f>
        <v>1.4999999999999999E-2</v>
      </c>
      <c r="E22" s="44" t="s">
        <v>9</v>
      </c>
      <c r="F22" s="14"/>
      <c r="G22" s="43"/>
      <c r="H22" s="46" t="s">
        <v>43</v>
      </c>
      <c r="I22" s="47" t="s">
        <v>5</v>
      </c>
      <c r="J22" s="46">
        <f>3.14159*(D22*D22)</f>
        <v>7.068577499999999E-4</v>
      </c>
      <c r="K22" s="44" t="s">
        <v>14</v>
      </c>
      <c r="L22" s="43" t="s">
        <v>5</v>
      </c>
      <c r="M22" s="87">
        <f>J22*100</f>
        <v>7.0685774999999992E-2</v>
      </c>
      <c r="N22" s="44" t="s">
        <v>48</v>
      </c>
      <c r="O22" s="88"/>
    </row>
    <row r="23" spans="2:15" x14ac:dyDescent="0.25">
      <c r="B23" s="15"/>
      <c r="C23" s="56"/>
      <c r="D23" s="78"/>
      <c r="E23" s="12"/>
      <c r="F23" s="14"/>
      <c r="G23" s="43"/>
      <c r="H23" s="46" t="s">
        <v>44</v>
      </c>
      <c r="I23" s="47" t="s">
        <v>5</v>
      </c>
      <c r="J23" s="46">
        <f>J21-J22</f>
        <v>7.1471172500000013E-3</v>
      </c>
      <c r="K23" s="44" t="s">
        <v>14</v>
      </c>
      <c r="L23" s="43" t="s">
        <v>5</v>
      </c>
      <c r="M23" s="87">
        <f>M21-M22</f>
        <v>0.71471172500000013</v>
      </c>
      <c r="N23" s="44" t="s">
        <v>48</v>
      </c>
      <c r="O23" s="88"/>
    </row>
    <row r="24" spans="2:15" x14ac:dyDescent="0.25"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1"/>
    </row>
    <row r="25" spans="2:15" x14ac:dyDescent="0.25">
      <c r="B25" s="15"/>
      <c r="C25" s="56" t="s">
        <v>36</v>
      </c>
      <c r="D25" s="56"/>
      <c r="E25" s="56"/>
      <c r="F25" s="56"/>
      <c r="G25" s="41" t="s">
        <v>5</v>
      </c>
      <c r="H25" s="80">
        <f>H15*J21*L19</f>
        <v>85765.407000000007</v>
      </c>
      <c r="I25" s="12" t="s">
        <v>15</v>
      </c>
      <c r="J25" s="41" t="s">
        <v>5</v>
      </c>
      <c r="K25" s="40">
        <f>H25/1000</f>
        <v>85.76540700000001</v>
      </c>
      <c r="L25" s="12" t="s">
        <v>16</v>
      </c>
      <c r="M25" s="14"/>
      <c r="N25" s="14"/>
      <c r="O25" s="11"/>
    </row>
    <row r="26" spans="2:15" x14ac:dyDescent="0.25">
      <c r="B26" s="15"/>
      <c r="C26" s="56" t="s">
        <v>37</v>
      </c>
      <c r="D26" s="56"/>
      <c r="E26" s="56"/>
      <c r="F26" s="56"/>
      <c r="G26" s="41" t="s">
        <v>5</v>
      </c>
      <c r="H26" s="80">
        <f>H15*J23*L19</f>
        <v>78046.520370000027</v>
      </c>
      <c r="I26" s="12" t="s">
        <v>15</v>
      </c>
      <c r="J26" s="41" t="s">
        <v>5</v>
      </c>
      <c r="K26" s="40">
        <f>H26/1000</f>
        <v>78.046520370000025</v>
      </c>
      <c r="L26" s="12" t="s">
        <v>16</v>
      </c>
      <c r="M26" s="14"/>
      <c r="N26" s="14"/>
      <c r="O26" s="11"/>
    </row>
    <row r="27" spans="2:15" x14ac:dyDescent="0.25">
      <c r="B27" s="15"/>
      <c r="C27" s="56" t="s">
        <v>45</v>
      </c>
      <c r="D27" s="56"/>
      <c r="E27" s="56"/>
      <c r="F27" s="56"/>
      <c r="G27" s="41" t="s">
        <v>5</v>
      </c>
      <c r="H27" s="76">
        <f>H18/J21</f>
        <v>53.051692508146083</v>
      </c>
      <c r="I27" s="12" t="s">
        <v>38</v>
      </c>
      <c r="J27" s="41" t="s">
        <v>5</v>
      </c>
      <c r="K27" s="80">
        <f>H27*60/1000</f>
        <v>3.183101550488765</v>
      </c>
      <c r="L27" s="12" t="s">
        <v>47</v>
      </c>
      <c r="M27" s="14"/>
      <c r="N27" s="14"/>
      <c r="O27" s="11"/>
    </row>
    <row r="28" spans="2:15" x14ac:dyDescent="0.25">
      <c r="B28" s="15"/>
      <c r="C28" s="56" t="s">
        <v>46</v>
      </c>
      <c r="D28" s="56"/>
      <c r="E28" s="56"/>
      <c r="F28" s="56"/>
      <c r="G28" s="41" t="s">
        <v>5</v>
      </c>
      <c r="H28" s="76">
        <f>H18/J23</f>
        <v>58.29856319576492</v>
      </c>
      <c r="I28" s="12" t="s">
        <v>38</v>
      </c>
      <c r="J28" s="41" t="s">
        <v>5</v>
      </c>
      <c r="K28" s="80">
        <f>H28*60/1000</f>
        <v>3.4979137917458951</v>
      </c>
      <c r="L28" s="12" t="s">
        <v>47</v>
      </c>
      <c r="M28" s="14"/>
      <c r="N28" s="14"/>
      <c r="O28" s="11"/>
    </row>
    <row r="29" spans="2:15" ht="15.6" thickBot="1" x14ac:dyDescent="0.3">
      <c r="B29" s="8"/>
      <c r="C29" s="9"/>
      <c r="D29" s="81"/>
      <c r="E29" s="9"/>
      <c r="F29" s="9"/>
      <c r="G29" s="9"/>
      <c r="H29" s="9"/>
      <c r="I29" s="9"/>
      <c r="J29" s="9"/>
      <c r="K29" s="9"/>
      <c r="L29" s="9"/>
      <c r="M29" s="9"/>
      <c r="N29" s="9"/>
      <c r="O29" s="10"/>
    </row>
    <row r="31" spans="2:15" ht="15.6" thickBot="1" x14ac:dyDescent="0.3"/>
    <row r="32" spans="2:15" x14ac:dyDescent="0.25"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2:15" x14ac:dyDescent="0.25">
      <c r="B33" s="15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1"/>
    </row>
    <row r="34" spans="2:15" x14ac:dyDescent="0.25"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1"/>
    </row>
    <row r="35" spans="2:15" x14ac:dyDescent="0.25">
      <c r="B35" s="15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1"/>
    </row>
    <row r="36" spans="2:15" x14ac:dyDescent="0.25"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1"/>
    </row>
    <row r="37" spans="2:15" x14ac:dyDescent="0.25"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1"/>
    </row>
    <row r="38" spans="2:15" x14ac:dyDescent="0.25"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1"/>
    </row>
    <row r="39" spans="2:15" x14ac:dyDescent="0.25"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1"/>
    </row>
    <row r="40" spans="2:15" x14ac:dyDescent="0.25"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1"/>
    </row>
    <row r="41" spans="2:15" x14ac:dyDescent="0.25"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1"/>
    </row>
    <row r="42" spans="2:15" x14ac:dyDescent="0.25"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1"/>
    </row>
    <row r="43" spans="2:15" x14ac:dyDescent="0.25">
      <c r="B43" s="15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1"/>
    </row>
    <row r="44" spans="2:15" x14ac:dyDescent="0.25">
      <c r="B44" s="15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1"/>
    </row>
    <row r="45" spans="2:15" x14ac:dyDescent="0.25">
      <c r="B45" s="15"/>
      <c r="C45" s="56" t="s">
        <v>12</v>
      </c>
      <c r="D45" s="40">
        <f>D15</f>
        <v>120</v>
      </c>
      <c r="E45" s="12" t="s">
        <v>4</v>
      </c>
      <c r="F45" s="14"/>
      <c r="G45" s="41" t="s">
        <v>5</v>
      </c>
      <c r="H45" s="74">
        <f>D45*100000</f>
        <v>12000000</v>
      </c>
      <c r="I45" s="12" t="s">
        <v>0</v>
      </c>
      <c r="J45" s="14"/>
      <c r="K45" s="14"/>
      <c r="L45" s="14"/>
      <c r="M45" s="14"/>
      <c r="N45" s="14"/>
      <c r="O45" s="11"/>
    </row>
    <row r="46" spans="2:15" x14ac:dyDescent="0.25">
      <c r="B46" s="15"/>
      <c r="C46" s="56" t="s">
        <v>31</v>
      </c>
      <c r="D46" s="40">
        <f t="shared" ref="D46:D49" si="0">D16</f>
        <v>100</v>
      </c>
      <c r="E46" s="12" t="s">
        <v>10</v>
      </c>
      <c r="F46" s="14"/>
      <c r="G46" s="41" t="s">
        <v>5</v>
      </c>
      <c r="H46" s="75">
        <f>D46/10</f>
        <v>10</v>
      </c>
      <c r="I46" s="12" t="s">
        <v>11</v>
      </c>
      <c r="J46" s="56"/>
      <c r="K46" s="75">
        <f>H46/100</f>
        <v>0.1</v>
      </c>
      <c r="L46" s="12" t="s">
        <v>9</v>
      </c>
      <c r="M46" s="14"/>
      <c r="N46" s="14"/>
      <c r="O46" s="11"/>
    </row>
    <row r="47" spans="2:15" x14ac:dyDescent="0.25">
      <c r="B47" s="15"/>
      <c r="C47" s="56" t="s">
        <v>32</v>
      </c>
      <c r="D47" s="40">
        <f t="shared" si="0"/>
        <v>30</v>
      </c>
      <c r="E47" s="12" t="s">
        <v>10</v>
      </c>
      <c r="F47" s="14"/>
      <c r="G47" s="41" t="s">
        <v>5</v>
      </c>
      <c r="H47" s="75">
        <f>D47/10</f>
        <v>3</v>
      </c>
      <c r="I47" s="12" t="s">
        <v>11</v>
      </c>
      <c r="J47" s="56"/>
      <c r="K47" s="75">
        <f>H47/100</f>
        <v>0.03</v>
      </c>
      <c r="L47" s="12" t="s">
        <v>9</v>
      </c>
      <c r="M47" s="14"/>
      <c r="N47" s="14"/>
      <c r="O47" s="11"/>
    </row>
    <row r="48" spans="2:15" x14ac:dyDescent="0.25">
      <c r="B48" s="15"/>
      <c r="C48" s="56" t="s">
        <v>33</v>
      </c>
      <c r="D48" s="40">
        <f t="shared" si="0"/>
        <v>25</v>
      </c>
      <c r="E48" s="12" t="s">
        <v>34</v>
      </c>
      <c r="F48" s="14"/>
      <c r="G48" s="41" t="s">
        <v>5</v>
      </c>
      <c r="H48" s="76">
        <f>D48/60</f>
        <v>0.41666666666666669</v>
      </c>
      <c r="I48" s="12" t="s">
        <v>39</v>
      </c>
      <c r="J48" s="56"/>
      <c r="K48" s="56"/>
      <c r="L48" s="56"/>
      <c r="M48" s="14"/>
      <c r="N48" s="14"/>
      <c r="O48" s="11"/>
    </row>
    <row r="49" spans="2:15" x14ac:dyDescent="0.25">
      <c r="B49" s="15"/>
      <c r="C49" s="56" t="s">
        <v>35</v>
      </c>
      <c r="D49" s="40">
        <f t="shared" si="0"/>
        <v>9</v>
      </c>
      <c r="E49" s="12" t="s">
        <v>13</v>
      </c>
      <c r="F49" s="14"/>
      <c r="G49" s="41" t="s">
        <v>5</v>
      </c>
      <c r="H49" s="40">
        <v>9</v>
      </c>
      <c r="I49" s="12" t="s">
        <v>13</v>
      </c>
      <c r="J49" s="56" t="s">
        <v>17</v>
      </c>
      <c r="K49" s="41" t="s">
        <v>5</v>
      </c>
      <c r="L49" s="75">
        <f>(100-H49)/100</f>
        <v>0.91</v>
      </c>
      <c r="M49" s="14"/>
      <c r="N49" s="14"/>
      <c r="O49" s="11"/>
    </row>
    <row r="50" spans="2:15" x14ac:dyDescent="0.25">
      <c r="B50" s="15"/>
      <c r="C50" s="14"/>
      <c r="D50" s="77"/>
      <c r="E50" s="13"/>
      <c r="F50" s="14"/>
      <c r="G50" s="42"/>
      <c r="H50" s="14"/>
      <c r="I50" s="13"/>
      <c r="J50" s="77"/>
      <c r="K50" s="14"/>
      <c r="L50" s="16"/>
      <c r="M50" s="82"/>
      <c r="N50" s="14"/>
      <c r="O50" s="11"/>
    </row>
    <row r="51" spans="2:15" x14ac:dyDescent="0.25">
      <c r="B51" s="15"/>
      <c r="C51" s="56" t="s">
        <v>40</v>
      </c>
      <c r="D51" s="76">
        <f>K46/2</f>
        <v>0.05</v>
      </c>
      <c r="E51" s="12" t="s">
        <v>9</v>
      </c>
      <c r="F51" s="14"/>
      <c r="G51" s="42"/>
      <c r="H51" s="56" t="s">
        <v>42</v>
      </c>
      <c r="I51" s="41" t="s">
        <v>5</v>
      </c>
      <c r="J51" s="40">
        <f>3.14159*(D51*D51)</f>
        <v>7.8539750000000009E-3</v>
      </c>
      <c r="K51" s="12" t="s">
        <v>14</v>
      </c>
      <c r="L51" s="42" t="s">
        <v>5</v>
      </c>
      <c r="M51" s="79">
        <f>J51*100</f>
        <v>0.78539750000000008</v>
      </c>
      <c r="N51" s="12" t="s">
        <v>48</v>
      </c>
      <c r="O51" s="11"/>
    </row>
    <row r="52" spans="2:15" x14ac:dyDescent="0.25">
      <c r="B52" s="15"/>
      <c r="C52" s="56" t="s">
        <v>41</v>
      </c>
      <c r="D52" s="40">
        <f>K47/2</f>
        <v>1.4999999999999999E-2</v>
      </c>
      <c r="E52" s="12" t="s">
        <v>9</v>
      </c>
      <c r="F52" s="14"/>
      <c r="G52" s="42"/>
      <c r="H52" s="56" t="s">
        <v>43</v>
      </c>
      <c r="I52" s="41" t="s">
        <v>5</v>
      </c>
      <c r="J52" s="40">
        <f>3.14159*(D52*D52)</f>
        <v>7.068577499999999E-4</v>
      </c>
      <c r="K52" s="12" t="s">
        <v>14</v>
      </c>
      <c r="L52" s="42" t="s">
        <v>5</v>
      </c>
      <c r="M52" s="79">
        <f>J52*100</f>
        <v>7.0685774999999992E-2</v>
      </c>
      <c r="N52" s="12" t="s">
        <v>48</v>
      </c>
      <c r="O52" s="11"/>
    </row>
    <row r="53" spans="2:15" x14ac:dyDescent="0.25">
      <c r="B53" s="15"/>
      <c r="C53" s="56"/>
      <c r="D53" s="78"/>
      <c r="E53" s="12"/>
      <c r="F53" s="14"/>
      <c r="G53" s="42"/>
      <c r="H53" s="56" t="s">
        <v>44</v>
      </c>
      <c r="I53" s="41" t="s">
        <v>5</v>
      </c>
      <c r="J53" s="40">
        <f>J51-J52</f>
        <v>7.1471172500000013E-3</v>
      </c>
      <c r="K53" s="12" t="s">
        <v>14</v>
      </c>
      <c r="L53" s="42" t="s">
        <v>5</v>
      </c>
      <c r="M53" s="79">
        <f>M51-M52</f>
        <v>0.71471172500000013</v>
      </c>
      <c r="N53" s="12" t="s">
        <v>48</v>
      </c>
      <c r="O53" s="11"/>
    </row>
    <row r="54" spans="2:15" x14ac:dyDescent="0.25">
      <c r="B54" s="15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1"/>
    </row>
    <row r="55" spans="2:15" x14ac:dyDescent="0.25">
      <c r="B55" s="15"/>
      <c r="C55" s="56" t="s">
        <v>36</v>
      </c>
      <c r="D55" s="56"/>
      <c r="E55" s="56"/>
      <c r="F55" s="56"/>
      <c r="G55" s="41" t="s">
        <v>5</v>
      </c>
      <c r="H55" s="80">
        <f>H45*J51*L49</f>
        <v>85765.407000000007</v>
      </c>
      <c r="I55" s="12" t="s">
        <v>15</v>
      </c>
      <c r="J55" s="41" t="s">
        <v>5</v>
      </c>
      <c r="K55" s="40">
        <f>H55/1000</f>
        <v>85.76540700000001</v>
      </c>
      <c r="L55" s="12" t="s">
        <v>16</v>
      </c>
      <c r="M55" s="14"/>
      <c r="N55" s="14"/>
      <c r="O55" s="11"/>
    </row>
    <row r="56" spans="2:15" x14ac:dyDescent="0.25">
      <c r="B56" s="15"/>
      <c r="C56" s="56" t="s">
        <v>37</v>
      </c>
      <c r="D56" s="56"/>
      <c r="E56" s="56"/>
      <c r="F56" s="56"/>
      <c r="G56" s="41" t="s">
        <v>5</v>
      </c>
      <c r="H56" s="80">
        <f>H45*J53*L49</f>
        <v>78046.520370000027</v>
      </c>
      <c r="I56" s="12" t="s">
        <v>15</v>
      </c>
      <c r="J56" s="41" t="s">
        <v>5</v>
      </c>
      <c r="K56" s="40">
        <f>H56/1000</f>
        <v>78.046520370000025</v>
      </c>
      <c r="L56" s="12" t="s">
        <v>16</v>
      </c>
      <c r="M56" s="14"/>
      <c r="N56" s="14"/>
      <c r="O56" s="11"/>
    </row>
    <row r="57" spans="2:15" x14ac:dyDescent="0.25">
      <c r="B57" s="15"/>
      <c r="C57" s="56" t="s">
        <v>45</v>
      </c>
      <c r="D57" s="56"/>
      <c r="E57" s="56"/>
      <c r="F57" s="56"/>
      <c r="G57" s="41" t="s">
        <v>5</v>
      </c>
      <c r="H57" s="76">
        <f>H48/J51</f>
        <v>53.051692508146083</v>
      </c>
      <c r="I57" s="12" t="s">
        <v>38</v>
      </c>
      <c r="J57" s="41" t="s">
        <v>5</v>
      </c>
      <c r="K57" s="80">
        <f>H57*60/1000</f>
        <v>3.183101550488765</v>
      </c>
      <c r="L57" s="12" t="s">
        <v>47</v>
      </c>
      <c r="M57" s="14"/>
      <c r="N57" s="14"/>
      <c r="O57" s="11"/>
    </row>
    <row r="58" spans="2:15" x14ac:dyDescent="0.25">
      <c r="B58" s="15"/>
      <c r="C58" s="56" t="s">
        <v>46</v>
      </c>
      <c r="D58" s="56"/>
      <c r="E58" s="56"/>
      <c r="F58" s="56"/>
      <c r="G58" s="41" t="s">
        <v>5</v>
      </c>
      <c r="H58" s="76">
        <f>H48/J53</f>
        <v>58.29856319576492</v>
      </c>
      <c r="I58" s="12" t="s">
        <v>38</v>
      </c>
      <c r="J58" s="41" t="s">
        <v>5</v>
      </c>
      <c r="K58" s="80">
        <f>H58*60/1000</f>
        <v>3.4979137917458951</v>
      </c>
      <c r="L58" s="12" t="s">
        <v>47</v>
      </c>
      <c r="M58" s="14"/>
      <c r="N58" s="14"/>
      <c r="O58" s="11"/>
    </row>
    <row r="59" spans="2:15" ht="15.6" thickBot="1" x14ac:dyDescent="0.3">
      <c r="B59" s="8"/>
      <c r="C59" s="9"/>
      <c r="D59" s="81"/>
      <c r="E59" s="9"/>
      <c r="F59" s="9"/>
      <c r="G59" s="9"/>
      <c r="H59" s="9"/>
      <c r="I59" s="9"/>
      <c r="J59" s="9"/>
      <c r="K59" s="9"/>
      <c r="L59" s="9"/>
      <c r="M59" s="9"/>
      <c r="N59" s="9"/>
      <c r="O59" s="10"/>
    </row>
    <row r="61" spans="2:15" ht="15.6" x14ac:dyDescent="0.3">
      <c r="B61" s="1" t="s">
        <v>71</v>
      </c>
      <c r="F61" s="72" t="s">
        <v>72</v>
      </c>
    </row>
  </sheetData>
  <hyperlinks>
    <hyperlink ref="F61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5"/>
  <sheetViews>
    <sheetView workbookViewId="0"/>
  </sheetViews>
  <sheetFormatPr defaultRowHeight="15" x14ac:dyDescent="0.25"/>
  <cols>
    <col min="1" max="1" width="4.77734375" style="1" customWidth="1"/>
    <col min="2" max="2" width="19.21875" style="1" customWidth="1"/>
    <col min="3" max="3" width="11.44140625" style="1" customWidth="1"/>
    <col min="4" max="4" width="8.88671875" style="1"/>
    <col min="5" max="5" width="21" style="1" bestFit="1" customWidth="1"/>
    <col min="6" max="6" width="18" style="3" customWidth="1"/>
    <col min="7" max="7" width="12.44140625" style="1" bestFit="1" customWidth="1"/>
    <col min="8" max="8" width="18.21875" style="1" bestFit="1" customWidth="1"/>
    <col min="9" max="9" width="18.88671875" style="1" bestFit="1" customWidth="1"/>
    <col min="10" max="10" width="11.77734375" style="1" bestFit="1" customWidth="1"/>
    <col min="11" max="11" width="16.21875" style="1" bestFit="1" customWidth="1"/>
    <col min="12" max="16384" width="8.88671875" style="1"/>
  </cols>
  <sheetData>
    <row r="1" spans="2:9" ht="15.6" thickBot="1" x14ac:dyDescent="0.3"/>
    <row r="2" spans="2:9" ht="15.6" thickBot="1" x14ac:dyDescent="0.3">
      <c r="B2" s="18" t="s">
        <v>3</v>
      </c>
      <c r="C2" s="19">
        <v>0</v>
      </c>
      <c r="D2" s="20" t="s">
        <v>5</v>
      </c>
      <c r="E2" s="21" t="s">
        <v>2</v>
      </c>
      <c r="F2" s="22">
        <f>C2+273</f>
        <v>273</v>
      </c>
    </row>
    <row r="3" spans="2:9" ht="15.6" thickBot="1" x14ac:dyDescent="0.3">
      <c r="B3" s="2"/>
      <c r="D3" s="17"/>
      <c r="E3" s="4"/>
    </row>
    <row r="4" spans="2:9" ht="15.6" thickBot="1" x14ac:dyDescent="0.3">
      <c r="B4" s="18" t="s">
        <v>2</v>
      </c>
      <c r="C4" s="19">
        <v>273</v>
      </c>
      <c r="D4" s="20" t="s">
        <v>5</v>
      </c>
      <c r="E4" s="21" t="s">
        <v>3</v>
      </c>
      <c r="F4" s="22">
        <f>C4-273</f>
        <v>0</v>
      </c>
    </row>
    <row r="5" spans="2:9" ht="15.6" thickBot="1" x14ac:dyDescent="0.3">
      <c r="B5" s="2"/>
      <c r="D5" s="17"/>
      <c r="E5" s="4"/>
    </row>
    <row r="6" spans="2:9" ht="15.6" thickBot="1" x14ac:dyDescent="0.3">
      <c r="B6" s="18" t="s">
        <v>4</v>
      </c>
      <c r="C6" s="19">
        <v>120</v>
      </c>
      <c r="D6" s="20" t="s">
        <v>5</v>
      </c>
      <c r="E6" s="21" t="s">
        <v>0</v>
      </c>
      <c r="F6" s="38">
        <f>C6*100000</f>
        <v>12000000</v>
      </c>
    </row>
    <row r="7" spans="2:9" ht="15.6" thickBot="1" x14ac:dyDescent="0.3">
      <c r="D7" s="17"/>
    </row>
    <row r="8" spans="2:9" ht="15.6" thickBot="1" x14ac:dyDescent="0.3">
      <c r="B8" s="18" t="s">
        <v>0</v>
      </c>
      <c r="C8" s="19">
        <v>607950</v>
      </c>
      <c r="D8" s="20" t="s">
        <v>5</v>
      </c>
      <c r="E8" s="21" t="s">
        <v>4</v>
      </c>
      <c r="F8" s="22">
        <f>C8/101325</f>
        <v>6</v>
      </c>
    </row>
    <row r="10" spans="2:9" ht="15.6" thickBot="1" x14ac:dyDescent="0.3"/>
    <row r="11" spans="2:9" ht="15.6" thickBot="1" x14ac:dyDescent="0.3">
      <c r="B11" s="31">
        <v>200000</v>
      </c>
      <c r="C11" s="24" t="s">
        <v>6</v>
      </c>
      <c r="D11" s="25" t="s">
        <v>5</v>
      </c>
      <c r="E11" s="27">
        <f>B11/1000</f>
        <v>200</v>
      </c>
      <c r="F11" s="28" t="s">
        <v>7</v>
      </c>
      <c r="G11" s="29" t="s">
        <v>5</v>
      </c>
      <c r="H11" s="23">
        <f>E11/1000</f>
        <v>0.2</v>
      </c>
      <c r="I11" s="26" t="s">
        <v>8</v>
      </c>
    </row>
    <row r="12" spans="2:9" ht="15.6" thickBot="1" x14ac:dyDescent="0.3"/>
    <row r="13" spans="2:9" ht="15.6" thickBot="1" x14ac:dyDescent="0.3">
      <c r="B13" s="32">
        <f>E13*1000</f>
        <v>200000</v>
      </c>
      <c r="C13" s="28" t="s">
        <v>6</v>
      </c>
      <c r="D13" s="25" t="s">
        <v>5</v>
      </c>
      <c r="E13" s="19">
        <v>200</v>
      </c>
      <c r="F13" s="24" t="s">
        <v>7</v>
      </c>
      <c r="G13" s="25" t="s">
        <v>5</v>
      </c>
      <c r="H13" s="27">
        <f>E13/1000</f>
        <v>0.2</v>
      </c>
      <c r="I13" s="26" t="s">
        <v>8</v>
      </c>
    </row>
    <row r="14" spans="2:9" ht="15.6" thickBot="1" x14ac:dyDescent="0.3"/>
    <row r="15" spans="2:9" ht="15.6" thickBot="1" x14ac:dyDescent="0.3">
      <c r="B15" s="32">
        <f>E15*1000</f>
        <v>200000</v>
      </c>
      <c r="C15" s="28" t="s">
        <v>6</v>
      </c>
      <c r="D15" s="25" t="s">
        <v>5</v>
      </c>
      <c r="E15" s="27">
        <f>H15*1000</f>
        <v>200</v>
      </c>
      <c r="F15" s="28" t="s">
        <v>7</v>
      </c>
      <c r="G15" s="25" t="s">
        <v>5</v>
      </c>
      <c r="H15" s="19">
        <v>0.2</v>
      </c>
      <c r="I15" s="30" t="s">
        <v>8</v>
      </c>
    </row>
    <row r="17" spans="2:12" ht="15.6" thickBot="1" x14ac:dyDescent="0.3"/>
    <row r="18" spans="2:12" ht="15.6" thickBot="1" x14ac:dyDescent="0.3">
      <c r="B18" s="34">
        <v>0.12</v>
      </c>
      <c r="C18" s="24" t="s">
        <v>9</v>
      </c>
      <c r="D18" s="25" t="s">
        <v>5</v>
      </c>
      <c r="E18" s="35">
        <f>B18*100</f>
        <v>12</v>
      </c>
      <c r="F18" s="28" t="s">
        <v>11</v>
      </c>
      <c r="G18" s="29" t="s">
        <v>5</v>
      </c>
      <c r="H18" s="27">
        <f>E18*10</f>
        <v>120</v>
      </c>
      <c r="I18" s="26" t="s">
        <v>10</v>
      </c>
    </row>
    <row r="19" spans="2:12" ht="15.6" thickBot="1" x14ac:dyDescent="0.3"/>
    <row r="20" spans="2:12" ht="15.6" thickBot="1" x14ac:dyDescent="0.3">
      <c r="B20" s="33">
        <f>E20/100</f>
        <v>0.12</v>
      </c>
      <c r="C20" s="28" t="s">
        <v>9</v>
      </c>
      <c r="D20" s="25" t="s">
        <v>5</v>
      </c>
      <c r="E20" s="36">
        <v>12</v>
      </c>
      <c r="F20" s="28" t="s">
        <v>11</v>
      </c>
      <c r="G20" s="25" t="s">
        <v>5</v>
      </c>
      <c r="H20" s="27">
        <f>E20*10</f>
        <v>120</v>
      </c>
      <c r="I20" s="26" t="s">
        <v>10</v>
      </c>
    </row>
    <row r="21" spans="2:12" ht="15.6" thickBot="1" x14ac:dyDescent="0.3"/>
    <row r="22" spans="2:12" ht="15.6" thickBot="1" x14ac:dyDescent="0.3">
      <c r="B22" s="33">
        <f>E22/100</f>
        <v>0.05</v>
      </c>
      <c r="C22" s="28" t="s">
        <v>9</v>
      </c>
      <c r="D22" s="25" t="s">
        <v>5</v>
      </c>
      <c r="E22" s="37">
        <f>H22/10</f>
        <v>5</v>
      </c>
      <c r="F22" s="28" t="s">
        <v>11</v>
      </c>
      <c r="G22" s="25" t="s">
        <v>5</v>
      </c>
      <c r="H22" s="19">
        <v>50</v>
      </c>
      <c r="I22" s="26" t="s">
        <v>10</v>
      </c>
    </row>
    <row r="24" spans="2:12" ht="15.6" thickBot="1" x14ac:dyDescent="0.3"/>
    <row r="25" spans="2:12" ht="15.6" thickBot="1" x14ac:dyDescent="0.3">
      <c r="B25" s="18" t="s">
        <v>15</v>
      </c>
      <c r="C25" s="50">
        <v>1000</v>
      </c>
      <c r="D25" s="20" t="s">
        <v>5</v>
      </c>
      <c r="E25" s="21" t="s">
        <v>16</v>
      </c>
      <c r="F25" s="48">
        <f>C25/1000</f>
        <v>1</v>
      </c>
    </row>
    <row r="26" spans="2:12" ht="15.6" thickBot="1" x14ac:dyDescent="0.3">
      <c r="B26" s="2"/>
      <c r="D26" s="17"/>
      <c r="E26" s="4"/>
    </row>
    <row r="27" spans="2:12" ht="15.6" thickBot="1" x14ac:dyDescent="0.3">
      <c r="B27" s="18" t="s">
        <v>16</v>
      </c>
      <c r="C27" s="19">
        <v>1.25</v>
      </c>
      <c r="D27" s="20" t="s">
        <v>5</v>
      </c>
      <c r="E27" s="21" t="s">
        <v>15</v>
      </c>
      <c r="F27" s="49">
        <f>C27*1000</f>
        <v>1250</v>
      </c>
    </row>
    <row r="29" spans="2:12" ht="15.6" thickBot="1" x14ac:dyDescent="0.3"/>
    <row r="30" spans="2:12" ht="15.6" thickBot="1" x14ac:dyDescent="0.3">
      <c r="B30" s="91">
        <v>1</v>
      </c>
      <c r="C30" s="24" t="s">
        <v>14</v>
      </c>
      <c r="D30" s="25" t="s">
        <v>5</v>
      </c>
      <c r="E30" s="69">
        <f>B30*100</f>
        <v>100</v>
      </c>
      <c r="F30" s="68" t="s">
        <v>48</v>
      </c>
      <c r="G30" s="29" t="s">
        <v>5</v>
      </c>
      <c r="H30" s="35">
        <f>B30*10000</f>
        <v>10000</v>
      </c>
      <c r="I30" s="28" t="s">
        <v>49</v>
      </c>
      <c r="J30" s="29" t="s">
        <v>5</v>
      </c>
      <c r="K30" s="64">
        <f>H30*100</f>
        <v>1000000</v>
      </c>
      <c r="L30" s="26" t="s">
        <v>50</v>
      </c>
    </row>
    <row r="31" spans="2:12" ht="15.6" thickBot="1" x14ac:dyDescent="0.3">
      <c r="F31" s="67"/>
      <c r="I31" s="3"/>
    </row>
    <row r="32" spans="2:12" ht="15.6" thickBot="1" x14ac:dyDescent="0.3">
      <c r="B32" s="90">
        <f>E32/100</f>
        <v>1</v>
      </c>
      <c r="C32" s="28" t="s">
        <v>14</v>
      </c>
      <c r="D32" s="25" t="s">
        <v>5</v>
      </c>
      <c r="E32" s="71">
        <v>100</v>
      </c>
      <c r="F32" s="70" t="s">
        <v>48</v>
      </c>
      <c r="G32" s="25" t="s">
        <v>5</v>
      </c>
      <c r="H32" s="66">
        <f>E32*100</f>
        <v>10000</v>
      </c>
      <c r="I32" s="28" t="s">
        <v>49</v>
      </c>
      <c r="J32" s="25" t="s">
        <v>5</v>
      </c>
      <c r="K32" s="64">
        <f>H32*100</f>
        <v>1000000</v>
      </c>
      <c r="L32" s="26" t="s">
        <v>50</v>
      </c>
    </row>
    <row r="33" spans="2:12" ht="15.6" thickBot="1" x14ac:dyDescent="0.3">
      <c r="F33" s="67"/>
      <c r="I33" s="3"/>
    </row>
    <row r="34" spans="2:12" ht="15.6" thickBot="1" x14ac:dyDescent="0.3">
      <c r="B34" s="90">
        <f>H34/10000</f>
        <v>2.0000000000000002E-5</v>
      </c>
      <c r="C34" s="28" t="s">
        <v>14</v>
      </c>
      <c r="D34" s="25" t="s">
        <v>5</v>
      </c>
      <c r="E34" s="69">
        <f>B34*100</f>
        <v>2E-3</v>
      </c>
      <c r="F34" s="68" t="s">
        <v>48</v>
      </c>
      <c r="G34" s="25" t="s">
        <v>5</v>
      </c>
      <c r="H34" s="65">
        <v>0.2</v>
      </c>
      <c r="I34" s="24" t="s">
        <v>49</v>
      </c>
      <c r="J34" s="25" t="s">
        <v>5</v>
      </c>
      <c r="K34" s="64">
        <f>H34*100</f>
        <v>20</v>
      </c>
      <c r="L34" s="26" t="s">
        <v>50</v>
      </c>
    </row>
    <row r="35" spans="2:12" ht="15.6" thickBot="1" x14ac:dyDescent="0.3">
      <c r="F35" s="67"/>
      <c r="I35" s="3"/>
    </row>
    <row r="36" spans="2:12" ht="15.6" thickBot="1" x14ac:dyDescent="0.3">
      <c r="B36" s="90">
        <f>H36/10000</f>
        <v>1</v>
      </c>
      <c r="C36" s="28" t="s">
        <v>14</v>
      </c>
      <c r="D36" s="25" t="s">
        <v>5</v>
      </c>
      <c r="E36" s="69">
        <f>B36*100</f>
        <v>100</v>
      </c>
      <c r="F36" s="68" t="s">
        <v>48</v>
      </c>
      <c r="G36" s="25" t="s">
        <v>5</v>
      </c>
      <c r="H36" s="66">
        <f>K36/100</f>
        <v>10000</v>
      </c>
      <c r="I36" s="28" t="s">
        <v>49</v>
      </c>
      <c r="J36" s="25" t="s">
        <v>5</v>
      </c>
      <c r="K36" s="50">
        <v>1000000</v>
      </c>
      <c r="L36" s="30" t="s">
        <v>50</v>
      </c>
    </row>
    <row r="38" spans="2:12" ht="15.6" thickBot="1" x14ac:dyDescent="0.3"/>
    <row r="39" spans="2:12" ht="15.6" thickBot="1" x14ac:dyDescent="0.3">
      <c r="B39" s="34">
        <v>5</v>
      </c>
      <c r="C39" s="24" t="s">
        <v>1</v>
      </c>
      <c r="D39" s="25" t="s">
        <v>5</v>
      </c>
      <c r="E39" s="69">
        <f>B39*1000</f>
        <v>5000</v>
      </c>
      <c r="F39" s="68" t="s">
        <v>52</v>
      </c>
      <c r="G39" s="29" t="s">
        <v>5</v>
      </c>
      <c r="H39" s="35">
        <f>E39*1000</f>
        <v>5000000</v>
      </c>
      <c r="I39" s="28" t="s">
        <v>53</v>
      </c>
      <c r="J39" s="29" t="s">
        <v>5</v>
      </c>
      <c r="K39" s="64">
        <f>H39*1000</f>
        <v>5000000000</v>
      </c>
      <c r="L39" s="26" t="s">
        <v>51</v>
      </c>
    </row>
    <row r="40" spans="2:12" ht="15.6" thickBot="1" x14ac:dyDescent="0.3">
      <c r="F40" s="67"/>
      <c r="I40" s="3"/>
    </row>
    <row r="41" spans="2:12" ht="15.6" thickBot="1" x14ac:dyDescent="0.3">
      <c r="B41" s="33">
        <f>E41/1000</f>
        <v>5</v>
      </c>
      <c r="C41" s="28" t="s">
        <v>1</v>
      </c>
      <c r="D41" s="25" t="s">
        <v>5</v>
      </c>
      <c r="E41" s="71">
        <v>5000</v>
      </c>
      <c r="F41" s="70" t="s">
        <v>52</v>
      </c>
      <c r="G41" s="25" t="s">
        <v>5</v>
      </c>
      <c r="H41" s="66">
        <f>E41*1000</f>
        <v>5000000</v>
      </c>
      <c r="I41" s="28" t="s">
        <v>53</v>
      </c>
      <c r="J41" s="25" t="s">
        <v>5</v>
      </c>
      <c r="K41" s="64">
        <f>H41*1000</f>
        <v>5000000000</v>
      </c>
      <c r="L41" s="26" t="s">
        <v>51</v>
      </c>
    </row>
    <row r="42" spans="2:12" ht="15.6" thickBot="1" x14ac:dyDescent="0.3">
      <c r="F42" s="67"/>
      <c r="I42" s="3"/>
    </row>
    <row r="43" spans="2:12" ht="15.6" thickBot="1" x14ac:dyDescent="0.3">
      <c r="B43" s="33">
        <f>E43/1000</f>
        <v>5</v>
      </c>
      <c r="C43" s="28" t="s">
        <v>1</v>
      </c>
      <c r="D43" s="25" t="s">
        <v>5</v>
      </c>
      <c r="E43" s="69">
        <f>H43/1000</f>
        <v>5000</v>
      </c>
      <c r="F43" s="68" t="s">
        <v>52</v>
      </c>
      <c r="G43" s="25" t="s">
        <v>5</v>
      </c>
      <c r="H43" s="65">
        <v>5000000</v>
      </c>
      <c r="I43" s="28" t="s">
        <v>53</v>
      </c>
      <c r="J43" s="25" t="s">
        <v>5</v>
      </c>
      <c r="K43" s="64">
        <f>H43*1000</f>
        <v>5000000000</v>
      </c>
      <c r="L43" s="26" t="s">
        <v>51</v>
      </c>
    </row>
    <row r="44" spans="2:12" ht="15.6" thickBot="1" x14ac:dyDescent="0.3">
      <c r="F44" s="67"/>
      <c r="I44" s="3"/>
    </row>
    <row r="45" spans="2:12" ht="15.6" thickBot="1" x14ac:dyDescent="0.3">
      <c r="B45" s="33">
        <f>E45/1000</f>
        <v>5</v>
      </c>
      <c r="C45" s="28" t="s">
        <v>1</v>
      </c>
      <c r="D45" s="25" t="s">
        <v>5</v>
      </c>
      <c r="E45" s="69">
        <f>H45/1000</f>
        <v>5000</v>
      </c>
      <c r="F45" s="68" t="s">
        <v>52</v>
      </c>
      <c r="G45" s="25" t="s">
        <v>5</v>
      </c>
      <c r="H45" s="66">
        <f>K45/1000</f>
        <v>5000000</v>
      </c>
      <c r="I45" s="28" t="s">
        <v>53</v>
      </c>
      <c r="J45" s="25" t="s">
        <v>5</v>
      </c>
      <c r="K45" s="50">
        <v>5000000000</v>
      </c>
      <c r="L45" s="30" t="s">
        <v>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5"/>
  <sheetViews>
    <sheetView workbookViewId="0"/>
  </sheetViews>
  <sheetFormatPr defaultColWidth="5" defaultRowHeight="15" x14ac:dyDescent="0.25"/>
  <cols>
    <col min="1" max="8" width="5" style="1"/>
    <col min="9" max="9" width="10.33203125" style="1" customWidth="1"/>
    <col min="10" max="10" width="14.6640625" style="1" customWidth="1"/>
    <col min="11" max="11" width="9.88671875" style="1" bestFit="1" customWidth="1"/>
    <col min="12" max="12" width="5" style="1"/>
    <col min="13" max="13" width="8" style="1" bestFit="1" customWidth="1"/>
    <col min="14" max="16384" width="5" style="1"/>
  </cols>
  <sheetData>
    <row r="1" spans="2:15" ht="15.6" thickBot="1" x14ac:dyDescent="0.3"/>
    <row r="2" spans="2:15" x14ac:dyDescent="0.25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2:15" x14ac:dyDescent="0.25">
      <c r="B3" s="15"/>
      <c r="C3" s="14"/>
      <c r="D3" s="14"/>
      <c r="E3" s="14"/>
      <c r="F3" s="14"/>
      <c r="G3" s="14"/>
      <c r="H3" s="14"/>
      <c r="I3" s="14" t="s">
        <v>54</v>
      </c>
      <c r="J3" s="39">
        <v>1E-3</v>
      </c>
      <c r="K3" s="13" t="s">
        <v>14</v>
      </c>
      <c r="L3" s="42"/>
      <c r="M3" s="56"/>
      <c r="N3" s="12"/>
      <c r="O3" s="11"/>
    </row>
    <row r="4" spans="2:15" x14ac:dyDescent="0.25">
      <c r="B4" s="15"/>
      <c r="C4" s="14"/>
      <c r="D4" s="14"/>
      <c r="E4" s="14"/>
      <c r="F4" s="14"/>
      <c r="G4" s="14"/>
      <c r="H4" s="14"/>
      <c r="I4" s="14" t="s">
        <v>55</v>
      </c>
      <c r="J4" s="89">
        <v>1000</v>
      </c>
      <c r="K4" s="13" t="s">
        <v>15</v>
      </c>
      <c r="L4" s="42"/>
      <c r="M4" s="14"/>
      <c r="N4" s="14"/>
      <c r="O4" s="11"/>
    </row>
    <row r="5" spans="2:15" x14ac:dyDescent="0.25">
      <c r="B5" s="15"/>
      <c r="C5" s="14"/>
      <c r="D5" s="14"/>
      <c r="E5" s="14"/>
      <c r="F5" s="14"/>
      <c r="G5" s="14"/>
      <c r="H5" s="14"/>
      <c r="I5" s="14"/>
      <c r="J5" s="14"/>
      <c r="K5" s="14"/>
      <c r="L5" s="42"/>
      <c r="M5" s="14"/>
      <c r="N5" s="14"/>
      <c r="O5" s="11"/>
    </row>
    <row r="6" spans="2:15" x14ac:dyDescent="0.25">
      <c r="B6" s="15"/>
      <c r="C6" s="14"/>
      <c r="D6" s="14"/>
      <c r="E6" s="14"/>
      <c r="F6" s="14"/>
      <c r="G6" s="14"/>
      <c r="H6" s="14"/>
      <c r="I6" s="56" t="s">
        <v>12</v>
      </c>
      <c r="J6" s="74">
        <f>J4/J3</f>
        <v>1000000</v>
      </c>
      <c r="K6" s="12" t="s">
        <v>0</v>
      </c>
      <c r="L6" s="41" t="s">
        <v>5</v>
      </c>
      <c r="M6" s="40">
        <f>J6/100000</f>
        <v>10</v>
      </c>
      <c r="N6" s="12" t="s">
        <v>4</v>
      </c>
      <c r="O6" s="73"/>
    </row>
    <row r="7" spans="2:15" x14ac:dyDescent="0.25">
      <c r="B7" s="15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1"/>
    </row>
    <row r="8" spans="2:15" x14ac:dyDescent="0.25">
      <c r="B8" s="15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1"/>
    </row>
    <row r="9" spans="2:15" x14ac:dyDescent="0.25">
      <c r="B9" s="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1"/>
    </row>
    <row r="10" spans="2:15" x14ac:dyDescent="0.25"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1"/>
    </row>
    <row r="11" spans="2:15" x14ac:dyDescent="0.25">
      <c r="B11" s="15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1"/>
    </row>
    <row r="12" spans="2:15" x14ac:dyDescent="0.25"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1"/>
    </row>
    <row r="13" spans="2:15" x14ac:dyDescent="0.25"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1"/>
    </row>
    <row r="14" spans="2:15" x14ac:dyDescent="0.25">
      <c r="B14" s="1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1"/>
    </row>
    <row r="15" spans="2:15" ht="15.6" thickBot="1" x14ac:dyDescent="0.3">
      <c r="B15" s="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10"/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63"/>
  <sheetViews>
    <sheetView workbookViewId="0"/>
  </sheetViews>
  <sheetFormatPr defaultColWidth="5.33203125" defaultRowHeight="15" x14ac:dyDescent="0.25"/>
  <cols>
    <col min="1" max="10" width="5.33203125" style="1"/>
    <col min="11" max="11" width="29.5546875" style="1" customWidth="1"/>
    <col min="12" max="12" width="5.33203125" style="1"/>
    <col min="13" max="13" width="14.6640625" style="1" customWidth="1"/>
    <col min="14" max="15" width="5.33203125" style="1"/>
    <col min="16" max="16" width="10.77734375" style="1" customWidth="1"/>
    <col min="17" max="16384" width="5.33203125" style="1"/>
  </cols>
  <sheetData>
    <row r="1" spans="2:18" ht="15.6" thickBot="1" x14ac:dyDescent="0.3"/>
    <row r="2" spans="2:18" x14ac:dyDescent="0.25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</row>
    <row r="3" spans="2:18" x14ac:dyDescent="0.25">
      <c r="B3" s="15"/>
      <c r="C3" s="14"/>
      <c r="D3" s="14"/>
      <c r="E3" s="14"/>
      <c r="F3" s="14"/>
      <c r="G3" s="14"/>
      <c r="H3" s="14"/>
      <c r="I3" s="14"/>
      <c r="J3" s="14"/>
      <c r="K3" s="14" t="s">
        <v>56</v>
      </c>
      <c r="L3" s="42" t="s">
        <v>5</v>
      </c>
      <c r="M3" s="39">
        <v>1E-3</v>
      </c>
      <c r="N3" s="13" t="s">
        <v>14</v>
      </c>
      <c r="O3" s="14"/>
      <c r="P3" s="14"/>
      <c r="Q3" s="14"/>
      <c r="R3" s="11"/>
    </row>
    <row r="4" spans="2:18" x14ac:dyDescent="0.25">
      <c r="B4" s="15"/>
      <c r="C4" s="14"/>
      <c r="D4" s="14"/>
      <c r="E4" s="14"/>
      <c r="F4" s="14"/>
      <c r="G4" s="14"/>
      <c r="H4" s="14"/>
      <c r="I4" s="14"/>
      <c r="J4" s="14"/>
      <c r="K4" s="14" t="s">
        <v>57</v>
      </c>
      <c r="L4" s="42" t="s">
        <v>5</v>
      </c>
      <c r="M4" s="39">
        <v>10</v>
      </c>
      <c r="N4" s="13" t="s">
        <v>14</v>
      </c>
      <c r="O4" s="14"/>
      <c r="P4" s="14"/>
      <c r="Q4" s="14"/>
      <c r="R4" s="11"/>
    </row>
    <row r="5" spans="2:18" x14ac:dyDescent="0.25">
      <c r="B5" s="15"/>
      <c r="C5" s="14"/>
      <c r="D5" s="14"/>
      <c r="E5" s="14"/>
      <c r="F5" s="14"/>
      <c r="G5" s="14"/>
      <c r="H5" s="14"/>
      <c r="I5" s="14"/>
      <c r="J5" s="14"/>
      <c r="K5" s="14" t="s">
        <v>58</v>
      </c>
      <c r="L5" s="42" t="s">
        <v>5</v>
      </c>
      <c r="M5" s="89">
        <v>1000</v>
      </c>
      <c r="N5" s="13" t="s">
        <v>18</v>
      </c>
      <c r="O5" s="14"/>
      <c r="P5" s="14"/>
      <c r="Q5" s="14"/>
      <c r="R5" s="11"/>
    </row>
    <row r="6" spans="2:18" x14ac:dyDescent="0.25">
      <c r="B6" s="15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1"/>
    </row>
    <row r="7" spans="2:18" x14ac:dyDescent="0.25">
      <c r="B7" s="15"/>
      <c r="C7" s="14"/>
      <c r="D7" s="14"/>
      <c r="E7" s="14"/>
      <c r="F7" s="14"/>
      <c r="G7" s="14"/>
      <c r="H7" s="14"/>
      <c r="I7" s="14"/>
      <c r="J7" s="14"/>
      <c r="K7" s="56" t="s">
        <v>58</v>
      </c>
      <c r="L7" s="41" t="s">
        <v>5</v>
      </c>
      <c r="M7" s="74">
        <f>M4/M3*M5</f>
        <v>10000000</v>
      </c>
      <c r="N7" s="12" t="s">
        <v>18</v>
      </c>
      <c r="O7" s="41" t="s">
        <v>5</v>
      </c>
      <c r="P7" s="92">
        <f>M7/10000</f>
        <v>1000</v>
      </c>
      <c r="Q7" s="12" t="s">
        <v>59</v>
      </c>
      <c r="R7" s="11"/>
    </row>
    <row r="8" spans="2:18" x14ac:dyDescent="0.25">
      <c r="B8" s="15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1"/>
    </row>
    <row r="9" spans="2:18" x14ac:dyDescent="0.25">
      <c r="B9" s="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1"/>
    </row>
    <row r="10" spans="2:18" x14ac:dyDescent="0.25"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1"/>
    </row>
    <row r="11" spans="2:18" x14ac:dyDescent="0.25">
      <c r="B11" s="15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1"/>
    </row>
    <row r="12" spans="2:18" x14ac:dyDescent="0.25"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1"/>
    </row>
    <row r="13" spans="2:18" ht="15.6" thickBot="1" x14ac:dyDescent="0.3"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10"/>
    </row>
    <row r="15" spans="2:18" ht="15.6" thickBot="1" x14ac:dyDescent="0.3"/>
    <row r="16" spans="2:18" x14ac:dyDescent="0.25">
      <c r="B16" s="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7"/>
    </row>
    <row r="17" spans="2:18" x14ac:dyDescent="0.25">
      <c r="B17" s="15"/>
      <c r="C17" s="14"/>
      <c r="D17" s="14"/>
      <c r="E17" s="14"/>
      <c r="F17" s="14"/>
      <c r="G17" s="14"/>
      <c r="H17" s="14"/>
      <c r="I17" s="14"/>
      <c r="J17" s="14"/>
      <c r="K17" s="14" t="s">
        <v>64</v>
      </c>
      <c r="L17" s="42" t="s">
        <v>5</v>
      </c>
      <c r="M17" s="39">
        <v>1.4</v>
      </c>
      <c r="N17" s="13" t="s">
        <v>9</v>
      </c>
      <c r="O17" s="14"/>
      <c r="P17" s="14"/>
      <c r="Q17" s="14"/>
      <c r="R17" s="11"/>
    </row>
    <row r="18" spans="2:18" x14ac:dyDescent="0.25">
      <c r="B18" s="15"/>
      <c r="C18" s="14"/>
      <c r="D18" s="14"/>
      <c r="E18" s="14"/>
      <c r="F18" s="14"/>
      <c r="G18" s="14"/>
      <c r="H18" s="14"/>
      <c r="I18" s="14"/>
      <c r="J18" s="14"/>
      <c r="K18" s="14" t="s">
        <v>106</v>
      </c>
      <c r="L18" s="42" t="s">
        <v>5</v>
      </c>
      <c r="M18" s="39">
        <v>0.08</v>
      </c>
      <c r="N18" s="13" t="s">
        <v>9</v>
      </c>
      <c r="O18" s="14"/>
      <c r="P18" s="14"/>
      <c r="Q18" s="14"/>
      <c r="R18" s="11"/>
    </row>
    <row r="19" spans="2:18" x14ac:dyDescent="0.25">
      <c r="B19" s="15"/>
      <c r="C19" s="14"/>
      <c r="D19" s="14"/>
      <c r="E19" s="14"/>
      <c r="F19" s="14"/>
      <c r="G19" s="14"/>
      <c r="H19" s="14"/>
      <c r="I19" s="14"/>
      <c r="J19" s="14"/>
      <c r="K19" s="110" t="s">
        <v>101</v>
      </c>
      <c r="L19" s="42" t="s">
        <v>5</v>
      </c>
      <c r="M19" s="89">
        <v>4</v>
      </c>
      <c r="N19" s="13" t="s">
        <v>18</v>
      </c>
      <c r="O19" s="14"/>
      <c r="P19" s="14"/>
      <c r="Q19" s="14"/>
      <c r="R19" s="11"/>
    </row>
    <row r="20" spans="2:18" x14ac:dyDescent="0.25">
      <c r="B20" s="15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1"/>
    </row>
    <row r="21" spans="2:18" x14ac:dyDescent="0.25">
      <c r="B21" s="15"/>
      <c r="C21" s="14"/>
      <c r="D21" s="14"/>
      <c r="E21" s="14"/>
      <c r="F21" s="14"/>
      <c r="G21" s="14"/>
      <c r="H21" s="14"/>
      <c r="I21" s="14"/>
      <c r="J21" s="14"/>
      <c r="K21" s="56" t="s">
        <v>66</v>
      </c>
      <c r="L21" s="41" t="s">
        <v>5</v>
      </c>
      <c r="M21" s="74">
        <f>M19*(M17*M17)/(M18*M18)</f>
        <v>1224.9999999999998</v>
      </c>
      <c r="N21" s="12" t="s">
        <v>18</v>
      </c>
      <c r="O21" s="41" t="s">
        <v>5</v>
      </c>
      <c r="P21" s="92">
        <f>M21/10</f>
        <v>122.49999999999997</v>
      </c>
      <c r="Q21" s="12" t="s">
        <v>67</v>
      </c>
      <c r="R21" s="11"/>
    </row>
    <row r="22" spans="2:18" x14ac:dyDescent="0.25"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1"/>
    </row>
    <row r="23" spans="2:18" x14ac:dyDescent="0.25">
      <c r="B23" s="15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1"/>
    </row>
    <row r="24" spans="2:18" x14ac:dyDescent="0.25"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1"/>
    </row>
    <row r="25" spans="2:18" x14ac:dyDescent="0.25"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1"/>
    </row>
    <row r="26" spans="2:18" x14ac:dyDescent="0.25">
      <c r="B26" s="15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1"/>
    </row>
    <row r="27" spans="2:18" ht="15.6" thickBot="1" x14ac:dyDescent="0.3">
      <c r="B27" s="8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10"/>
    </row>
    <row r="29" spans="2:18" ht="15.6" thickBot="1" x14ac:dyDescent="0.3"/>
    <row r="30" spans="2:18" x14ac:dyDescent="0.25"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</row>
    <row r="31" spans="2:18" x14ac:dyDescent="0.25">
      <c r="B31" s="15"/>
      <c r="C31" s="14"/>
      <c r="D31" s="14"/>
      <c r="E31" s="14"/>
      <c r="F31" s="14"/>
      <c r="G31" s="14"/>
      <c r="H31" s="14"/>
      <c r="I31" s="14"/>
      <c r="J31" s="14"/>
      <c r="K31" s="14" t="s">
        <v>68</v>
      </c>
      <c r="L31" s="42" t="s">
        <v>5</v>
      </c>
      <c r="M31" s="39">
        <v>0.04</v>
      </c>
      <c r="N31" s="13" t="s">
        <v>9</v>
      </c>
      <c r="O31" s="14"/>
      <c r="P31" s="14"/>
      <c r="Q31" s="14"/>
      <c r="R31" s="11"/>
    </row>
    <row r="32" spans="2:18" x14ac:dyDescent="0.25">
      <c r="B32" s="15"/>
      <c r="C32" s="14"/>
      <c r="D32" s="14"/>
      <c r="E32" s="14"/>
      <c r="F32" s="14"/>
      <c r="G32" s="14"/>
      <c r="H32" s="14"/>
      <c r="I32" s="14"/>
      <c r="J32" s="14"/>
      <c r="K32" s="14" t="s">
        <v>58</v>
      </c>
      <c r="L32" s="42" t="s">
        <v>5</v>
      </c>
      <c r="M32" s="39">
        <v>80</v>
      </c>
      <c r="N32" s="13" t="s">
        <v>18</v>
      </c>
      <c r="O32" s="14"/>
      <c r="P32" s="14"/>
      <c r="Q32" s="14"/>
      <c r="R32" s="11"/>
    </row>
    <row r="33" spans="2:18" x14ac:dyDescent="0.25">
      <c r="B33" s="15"/>
      <c r="C33" s="14"/>
      <c r="D33" s="14"/>
      <c r="E33" s="14"/>
      <c r="F33" s="14"/>
      <c r="G33" s="14"/>
      <c r="H33" s="14"/>
      <c r="I33" s="14"/>
      <c r="J33" s="14"/>
      <c r="K33" s="14" t="s">
        <v>70</v>
      </c>
      <c r="L33" s="42" t="s">
        <v>5</v>
      </c>
      <c r="M33" s="89">
        <v>11520</v>
      </c>
      <c r="N33" s="13" t="s">
        <v>18</v>
      </c>
      <c r="O33" s="14"/>
      <c r="P33" s="14"/>
      <c r="Q33" s="14"/>
      <c r="R33" s="11"/>
    </row>
    <row r="34" spans="2:18" x14ac:dyDescent="0.25"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1"/>
    </row>
    <row r="35" spans="2:18" x14ac:dyDescent="0.25">
      <c r="B35" s="15"/>
      <c r="C35" s="14"/>
      <c r="D35" s="14"/>
      <c r="E35" s="14"/>
      <c r="F35" s="14"/>
      <c r="G35" s="14"/>
      <c r="H35" s="14"/>
      <c r="I35" s="14"/>
      <c r="J35" s="14"/>
      <c r="K35" s="14" t="s">
        <v>69</v>
      </c>
      <c r="L35" s="41" t="s">
        <v>5</v>
      </c>
      <c r="M35" s="92">
        <f>M31*SQRT(M33/M32)</f>
        <v>0.48</v>
      </c>
      <c r="N35" s="12" t="s">
        <v>9</v>
      </c>
      <c r="O35" s="41" t="s">
        <v>5</v>
      </c>
      <c r="P35" s="92">
        <f>M35*100</f>
        <v>48</v>
      </c>
      <c r="Q35" s="12" t="s">
        <v>11</v>
      </c>
      <c r="R35" s="11"/>
    </row>
    <row r="36" spans="2:18" x14ac:dyDescent="0.25"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1"/>
    </row>
    <row r="37" spans="2:18" x14ac:dyDescent="0.25"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1"/>
    </row>
    <row r="38" spans="2:18" x14ac:dyDescent="0.25"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1"/>
    </row>
    <row r="39" spans="2:18" x14ac:dyDescent="0.25"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1"/>
    </row>
    <row r="40" spans="2:18" x14ac:dyDescent="0.25"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1"/>
    </row>
    <row r="41" spans="2:18" ht="15.6" thickBot="1" x14ac:dyDescent="0.3"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0"/>
    </row>
    <row r="43" spans="2:18" ht="15.6" thickBot="1" x14ac:dyDescent="0.3"/>
    <row r="44" spans="2:18" x14ac:dyDescent="0.25">
      <c r="B44" s="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7"/>
    </row>
    <row r="45" spans="2:18" x14ac:dyDescent="0.25">
      <c r="B45" s="15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1"/>
    </row>
    <row r="46" spans="2:18" x14ac:dyDescent="0.25">
      <c r="B46" s="15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1"/>
    </row>
    <row r="47" spans="2:18" x14ac:dyDescent="0.25">
      <c r="B47" s="15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1"/>
    </row>
    <row r="48" spans="2:18" x14ac:dyDescent="0.25">
      <c r="B48" s="15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1"/>
    </row>
    <row r="49" spans="2:18" x14ac:dyDescent="0.25">
      <c r="B49" s="15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1"/>
    </row>
    <row r="50" spans="2:18" x14ac:dyDescent="0.25">
      <c r="B50" s="15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1"/>
    </row>
    <row r="51" spans="2:18" x14ac:dyDescent="0.25">
      <c r="B51" s="15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1"/>
    </row>
    <row r="52" spans="2:18" x14ac:dyDescent="0.25">
      <c r="B52" s="15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1"/>
    </row>
    <row r="53" spans="2:18" x14ac:dyDescent="0.25">
      <c r="B53" s="15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1"/>
    </row>
    <row r="54" spans="2:18" x14ac:dyDescent="0.25">
      <c r="B54" s="15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1"/>
    </row>
    <row r="55" spans="2:18" x14ac:dyDescent="0.25">
      <c r="B55" s="15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1"/>
    </row>
    <row r="56" spans="2:18" x14ac:dyDescent="0.25">
      <c r="B56" s="15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1"/>
    </row>
    <row r="57" spans="2:18" x14ac:dyDescent="0.25">
      <c r="B57" s="15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1"/>
    </row>
    <row r="58" spans="2:18" x14ac:dyDescent="0.25">
      <c r="B58" s="15"/>
      <c r="C58" s="114"/>
      <c r="D58" s="114"/>
      <c r="E58" s="114"/>
      <c r="F58" s="14"/>
      <c r="G58" s="14"/>
      <c r="H58" s="114"/>
      <c r="I58" s="14"/>
      <c r="J58" s="14" t="s">
        <v>102</v>
      </c>
      <c r="K58" s="114"/>
      <c r="L58" s="42" t="s">
        <v>5</v>
      </c>
      <c r="M58" s="39">
        <v>12</v>
      </c>
      <c r="N58" s="13" t="s">
        <v>49</v>
      </c>
      <c r="O58" s="14"/>
      <c r="P58" s="14"/>
      <c r="Q58" s="14"/>
      <c r="R58" s="11"/>
    </row>
    <row r="59" spans="2:18" x14ac:dyDescent="0.25">
      <c r="B59" s="112"/>
      <c r="C59" s="114"/>
      <c r="D59" s="114"/>
      <c r="E59" s="114"/>
      <c r="F59" s="42"/>
      <c r="G59" s="14"/>
      <c r="H59" s="114"/>
      <c r="I59" s="14"/>
      <c r="J59" s="113" t="s">
        <v>103</v>
      </c>
      <c r="K59" s="114"/>
      <c r="L59" s="42" t="s">
        <v>5</v>
      </c>
      <c r="M59" s="39">
        <v>1200</v>
      </c>
      <c r="N59" s="13" t="s">
        <v>49</v>
      </c>
      <c r="O59" s="14"/>
      <c r="P59" s="14"/>
      <c r="Q59" s="14"/>
      <c r="R59" s="11"/>
    </row>
    <row r="60" spans="2:18" x14ac:dyDescent="0.25">
      <c r="B60" s="112"/>
      <c r="C60" s="114"/>
      <c r="D60" s="114"/>
      <c r="E60" s="114"/>
      <c r="F60" s="42"/>
      <c r="G60" s="14"/>
      <c r="H60" s="114"/>
      <c r="I60" s="14"/>
      <c r="J60" s="113" t="s">
        <v>104</v>
      </c>
      <c r="K60" s="114"/>
      <c r="L60" s="42" t="s">
        <v>5</v>
      </c>
      <c r="M60" s="111">
        <v>30</v>
      </c>
      <c r="N60" s="13" t="s">
        <v>11</v>
      </c>
      <c r="O60" s="14"/>
      <c r="P60" s="14"/>
      <c r="Q60" s="14"/>
      <c r="R60" s="11"/>
    </row>
    <row r="61" spans="2:18" x14ac:dyDescent="0.25">
      <c r="B61" s="15"/>
      <c r="C61" s="114"/>
      <c r="D61" s="114"/>
      <c r="E61" s="114"/>
      <c r="F61" s="14"/>
      <c r="G61" s="14"/>
      <c r="H61" s="114"/>
      <c r="I61" s="14"/>
      <c r="J61" s="14"/>
      <c r="K61" s="114"/>
      <c r="L61" s="42"/>
      <c r="M61" s="96"/>
      <c r="N61" s="14"/>
      <c r="O61" s="14"/>
      <c r="P61" s="14"/>
      <c r="Q61" s="14"/>
      <c r="R61" s="11"/>
    </row>
    <row r="62" spans="2:18" x14ac:dyDescent="0.25">
      <c r="B62" s="15"/>
      <c r="C62" s="114"/>
      <c r="D62" s="114"/>
      <c r="E62" s="114"/>
      <c r="F62" s="14"/>
      <c r="G62" s="14"/>
      <c r="H62" s="114"/>
      <c r="I62" s="14"/>
      <c r="J62" s="14" t="s">
        <v>105</v>
      </c>
      <c r="K62" s="114"/>
      <c r="L62" s="42" t="s">
        <v>5</v>
      </c>
      <c r="M62" s="40">
        <f>M60*M58/M59</f>
        <v>0.3</v>
      </c>
      <c r="N62" s="12" t="s">
        <v>11</v>
      </c>
      <c r="O62" s="14"/>
      <c r="P62" s="14"/>
      <c r="Q62" s="14"/>
      <c r="R62" s="11"/>
    </row>
    <row r="63" spans="2:18" ht="15.6" thickBot="1" x14ac:dyDescent="0.3"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10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61"/>
  <sheetViews>
    <sheetView workbookViewId="0"/>
  </sheetViews>
  <sheetFormatPr defaultColWidth="5.77734375" defaultRowHeight="15" x14ac:dyDescent="0.25"/>
  <cols>
    <col min="1" max="2" width="5.77734375" style="1"/>
    <col min="3" max="3" width="28.21875" style="1" customWidth="1"/>
    <col min="4" max="4" width="10.109375" style="1" customWidth="1"/>
    <col min="5" max="5" width="7.6640625" style="1" customWidth="1"/>
    <col min="6" max="6" width="5.77734375" style="1"/>
    <col min="7" max="7" width="10.77734375" style="1" customWidth="1"/>
    <col min="8" max="8" width="10.109375" style="1" customWidth="1"/>
    <col min="9" max="9" width="5.77734375" style="1"/>
    <col min="10" max="10" width="9.109375" style="1" customWidth="1"/>
    <col min="11" max="11" width="8" style="1" customWidth="1"/>
    <col min="12" max="16384" width="5.77734375" style="1"/>
  </cols>
  <sheetData>
    <row r="1" spans="2:12" ht="15.6" thickBot="1" x14ac:dyDescent="0.3"/>
    <row r="2" spans="2:12" x14ac:dyDescent="0.25">
      <c r="B2" s="5"/>
      <c r="C2" s="6"/>
      <c r="D2" s="6"/>
      <c r="E2" s="6"/>
      <c r="F2" s="6"/>
      <c r="G2" s="6"/>
      <c r="H2" s="6"/>
      <c r="I2" s="6"/>
      <c r="J2" s="6"/>
      <c r="K2" s="6"/>
      <c r="L2" s="7"/>
    </row>
    <row r="3" spans="2:12" x14ac:dyDescent="0.25">
      <c r="B3" s="15"/>
      <c r="C3" s="14"/>
      <c r="D3" s="14"/>
      <c r="E3" s="14"/>
      <c r="F3" s="14"/>
      <c r="G3" s="14"/>
      <c r="H3" s="14"/>
      <c r="I3" s="14"/>
      <c r="J3" s="14"/>
      <c r="K3" s="14"/>
      <c r="L3" s="11"/>
    </row>
    <row r="4" spans="2:12" x14ac:dyDescent="0.25">
      <c r="B4" s="15"/>
      <c r="C4" s="14"/>
      <c r="D4" s="14"/>
      <c r="E4" s="14"/>
      <c r="F4" s="14"/>
      <c r="G4" s="14"/>
      <c r="H4" s="14"/>
      <c r="I4" s="14"/>
      <c r="J4" s="14"/>
      <c r="K4" s="14"/>
      <c r="L4" s="11"/>
    </row>
    <row r="5" spans="2:12" x14ac:dyDescent="0.25">
      <c r="B5" s="15"/>
      <c r="C5" s="14"/>
      <c r="D5" s="14"/>
      <c r="E5" s="14"/>
      <c r="F5" s="14"/>
      <c r="G5" s="14"/>
      <c r="H5" s="14"/>
      <c r="I5" s="14"/>
      <c r="J5" s="14"/>
      <c r="K5" s="14"/>
      <c r="L5" s="11"/>
    </row>
    <row r="6" spans="2:12" x14ac:dyDescent="0.25">
      <c r="B6" s="15"/>
      <c r="C6" s="14"/>
      <c r="D6" s="14"/>
      <c r="E6" s="14"/>
      <c r="F6" s="14"/>
      <c r="G6" s="14"/>
      <c r="H6" s="14"/>
      <c r="I6" s="14"/>
      <c r="J6" s="14"/>
      <c r="K6" s="14"/>
      <c r="L6" s="11"/>
    </row>
    <row r="7" spans="2:12" x14ac:dyDescent="0.25">
      <c r="B7" s="15"/>
      <c r="C7" s="14"/>
      <c r="D7" s="14"/>
      <c r="E7" s="14"/>
      <c r="F7" s="14"/>
      <c r="G7" s="14"/>
      <c r="H7" s="14"/>
      <c r="I7" s="14"/>
      <c r="J7" s="14"/>
      <c r="K7" s="14"/>
      <c r="L7" s="11"/>
    </row>
    <row r="8" spans="2:12" x14ac:dyDescent="0.25">
      <c r="B8" s="15"/>
      <c r="C8" s="14"/>
      <c r="D8" s="14"/>
      <c r="E8" s="14"/>
      <c r="F8" s="14"/>
      <c r="G8" s="14"/>
      <c r="H8" s="14"/>
      <c r="I8" s="14"/>
      <c r="J8" s="14"/>
      <c r="K8" s="14"/>
      <c r="L8" s="11"/>
    </row>
    <row r="9" spans="2:12" x14ac:dyDescent="0.25">
      <c r="B9" s="15"/>
      <c r="C9" s="14" t="s">
        <v>60</v>
      </c>
      <c r="D9" s="94">
        <v>2.0000000000000001E-4</v>
      </c>
      <c r="E9" s="13" t="s">
        <v>14</v>
      </c>
      <c r="F9" s="14"/>
      <c r="G9" s="14"/>
      <c r="H9" s="14"/>
      <c r="I9" s="14"/>
      <c r="J9" s="14"/>
      <c r="K9" s="14"/>
      <c r="L9" s="11"/>
    </row>
    <row r="10" spans="2:12" x14ac:dyDescent="0.25">
      <c r="B10" s="15"/>
      <c r="C10" s="14" t="s">
        <v>61</v>
      </c>
      <c r="D10" s="39">
        <v>2.0000000000000002E-5</v>
      </c>
      <c r="E10" s="13" t="s">
        <v>14</v>
      </c>
      <c r="F10" s="14"/>
      <c r="G10" s="14"/>
      <c r="H10" s="14"/>
      <c r="I10" s="14"/>
      <c r="J10" s="14"/>
      <c r="K10" s="14"/>
      <c r="L10" s="11"/>
    </row>
    <row r="11" spans="2:12" x14ac:dyDescent="0.25">
      <c r="B11" s="15"/>
      <c r="C11" s="14" t="s">
        <v>62</v>
      </c>
      <c r="D11" s="39">
        <v>0.1</v>
      </c>
      <c r="E11" s="13" t="s">
        <v>38</v>
      </c>
      <c r="F11" s="42"/>
      <c r="G11" s="14"/>
      <c r="H11" s="14"/>
      <c r="I11" s="14"/>
      <c r="J11" s="14"/>
      <c r="K11" s="14"/>
      <c r="L11" s="11"/>
    </row>
    <row r="12" spans="2:12" x14ac:dyDescent="0.25">
      <c r="B12" s="15"/>
      <c r="C12" s="14"/>
      <c r="D12" s="14"/>
      <c r="E12" s="13"/>
      <c r="F12" s="14"/>
      <c r="G12" s="14"/>
      <c r="H12" s="14"/>
      <c r="I12" s="14"/>
      <c r="J12" s="14"/>
      <c r="K12" s="14"/>
      <c r="L12" s="11"/>
    </row>
    <row r="13" spans="2:12" x14ac:dyDescent="0.25">
      <c r="B13" s="15"/>
      <c r="C13" s="56" t="s">
        <v>63</v>
      </c>
      <c r="D13" s="40">
        <f>D9*D11/D10</f>
        <v>1</v>
      </c>
      <c r="E13" s="12" t="s">
        <v>38</v>
      </c>
      <c r="F13" s="41" t="s">
        <v>5</v>
      </c>
      <c r="G13" s="56" t="s">
        <v>65</v>
      </c>
      <c r="H13" s="56"/>
      <c r="I13" s="56"/>
      <c r="J13" s="56"/>
      <c r="K13" s="56"/>
      <c r="L13" s="57"/>
    </row>
    <row r="14" spans="2:12" ht="15.6" thickBot="1" x14ac:dyDescent="0.3"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6" spans="2:12" ht="15.6" thickBot="1" x14ac:dyDescent="0.3"/>
    <row r="17" spans="2:12" x14ac:dyDescent="0.25">
      <c r="B17" s="5"/>
      <c r="C17" s="6"/>
      <c r="D17" s="6"/>
      <c r="E17" s="6"/>
      <c r="F17" s="6"/>
      <c r="G17" s="6"/>
      <c r="H17" s="6"/>
      <c r="I17" s="6"/>
      <c r="J17" s="6"/>
      <c r="K17" s="6"/>
      <c r="L17" s="7"/>
    </row>
    <row r="18" spans="2:12" x14ac:dyDescent="0.25"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1"/>
    </row>
    <row r="19" spans="2:12" x14ac:dyDescent="0.25"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1"/>
    </row>
    <row r="20" spans="2:12" x14ac:dyDescent="0.25">
      <c r="B20" s="15"/>
      <c r="C20" s="14"/>
      <c r="D20" s="14"/>
      <c r="E20" s="14"/>
      <c r="F20" s="14"/>
      <c r="G20" s="14"/>
      <c r="H20" s="14"/>
      <c r="I20" s="14"/>
      <c r="J20" s="14"/>
      <c r="K20" s="14"/>
      <c r="L20" s="11"/>
    </row>
    <row r="21" spans="2:12" x14ac:dyDescent="0.25"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1"/>
    </row>
    <row r="22" spans="2:12" x14ac:dyDescent="0.25"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1"/>
    </row>
    <row r="23" spans="2:12" x14ac:dyDescent="0.25">
      <c r="B23" s="15"/>
      <c r="C23" s="14"/>
      <c r="D23" s="14"/>
      <c r="E23" s="14"/>
      <c r="F23" s="14"/>
      <c r="G23" s="14"/>
      <c r="H23" s="14"/>
      <c r="I23" s="14"/>
      <c r="J23" s="14"/>
      <c r="K23" s="14"/>
      <c r="L23" s="11"/>
    </row>
    <row r="24" spans="2:12" x14ac:dyDescent="0.25">
      <c r="B24" s="15"/>
      <c r="C24" s="14" t="s">
        <v>73</v>
      </c>
      <c r="D24" s="93">
        <v>0.01</v>
      </c>
      <c r="E24" s="13" t="s">
        <v>14</v>
      </c>
      <c r="F24" s="14"/>
      <c r="G24" s="14"/>
      <c r="H24" s="14"/>
      <c r="I24" s="14"/>
      <c r="J24" s="14"/>
      <c r="K24" s="14"/>
      <c r="L24" s="11"/>
    </row>
    <row r="25" spans="2:12" x14ac:dyDescent="0.25">
      <c r="B25" s="15"/>
      <c r="C25" s="14" t="s">
        <v>74</v>
      </c>
      <c r="D25" s="39">
        <v>2E-3</v>
      </c>
      <c r="E25" s="13" t="s">
        <v>14</v>
      </c>
      <c r="F25" s="14"/>
      <c r="G25" s="14"/>
      <c r="H25" s="14"/>
      <c r="I25" s="14"/>
      <c r="J25" s="14"/>
      <c r="K25" s="14"/>
      <c r="L25" s="11"/>
    </row>
    <row r="26" spans="2:12" x14ac:dyDescent="0.25">
      <c r="B26" s="15"/>
      <c r="C26" s="14" t="s">
        <v>75</v>
      </c>
      <c r="D26" s="39">
        <v>5.0000000000000001E-3</v>
      </c>
      <c r="E26" s="13" t="s">
        <v>76</v>
      </c>
      <c r="F26" s="42"/>
      <c r="G26" s="14"/>
      <c r="H26" s="14"/>
      <c r="I26" s="14"/>
      <c r="J26" s="14"/>
      <c r="K26" s="14"/>
      <c r="L26" s="11"/>
    </row>
    <row r="27" spans="2:12" x14ac:dyDescent="0.25">
      <c r="B27" s="15"/>
      <c r="C27" s="14"/>
      <c r="D27" s="14"/>
      <c r="E27" s="13"/>
      <c r="F27" s="14"/>
      <c r="G27" s="14"/>
      <c r="H27" s="14"/>
      <c r="I27" s="14"/>
      <c r="J27" s="14"/>
      <c r="K27" s="14"/>
      <c r="L27" s="11"/>
    </row>
    <row r="28" spans="2:12" x14ac:dyDescent="0.25">
      <c r="B28" s="15"/>
      <c r="C28" s="56" t="s">
        <v>79</v>
      </c>
      <c r="D28" s="40">
        <f>D26/D25</f>
        <v>2.5</v>
      </c>
      <c r="E28" s="12" t="s">
        <v>38</v>
      </c>
      <c r="F28" s="41" t="s">
        <v>5</v>
      </c>
      <c r="G28" s="56" t="s">
        <v>77</v>
      </c>
      <c r="H28" s="56"/>
      <c r="I28" s="56"/>
      <c r="J28" s="56"/>
      <c r="K28" s="56"/>
      <c r="L28" s="57"/>
    </row>
    <row r="29" spans="2:12" x14ac:dyDescent="0.25">
      <c r="B29" s="15"/>
      <c r="C29" s="56" t="s">
        <v>79</v>
      </c>
      <c r="D29" s="40">
        <f>D26/D24</f>
        <v>0.5</v>
      </c>
      <c r="E29" s="12" t="s">
        <v>38</v>
      </c>
      <c r="F29" s="41" t="s">
        <v>5</v>
      </c>
      <c r="G29" s="56" t="s">
        <v>78</v>
      </c>
      <c r="H29" s="56"/>
      <c r="I29" s="56"/>
      <c r="J29" s="56"/>
      <c r="K29" s="56"/>
      <c r="L29" s="57"/>
    </row>
    <row r="30" spans="2:12" ht="15.6" thickBot="1" x14ac:dyDescent="0.3">
      <c r="B30" s="8"/>
      <c r="C30" s="9"/>
      <c r="D30" s="9"/>
      <c r="E30" s="9"/>
      <c r="F30" s="9"/>
      <c r="G30" s="9"/>
      <c r="H30" s="9"/>
      <c r="I30" s="9"/>
      <c r="J30" s="9"/>
      <c r="K30" s="9"/>
      <c r="L30" s="10"/>
    </row>
    <row r="32" spans="2:12" ht="15.6" thickBot="1" x14ac:dyDescent="0.3"/>
    <row r="33" spans="2:13" x14ac:dyDescent="0.25">
      <c r="B33" s="5"/>
      <c r="C33" s="6"/>
      <c r="D33" s="6"/>
      <c r="E33" s="6"/>
      <c r="F33" s="6"/>
      <c r="G33" s="6"/>
      <c r="H33" s="6"/>
      <c r="I33" s="6"/>
      <c r="J33" s="6"/>
      <c r="K33" s="6"/>
      <c r="L33" s="7"/>
    </row>
    <row r="34" spans="2:13" x14ac:dyDescent="0.25"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11"/>
    </row>
    <row r="35" spans="2:13" x14ac:dyDescent="0.25">
      <c r="B35" s="15"/>
      <c r="C35" s="14"/>
      <c r="D35" s="14"/>
      <c r="E35" s="14"/>
      <c r="F35" s="14"/>
      <c r="G35" s="14"/>
      <c r="H35" s="14"/>
      <c r="I35" s="14"/>
      <c r="J35" s="14"/>
      <c r="K35" s="14"/>
      <c r="L35" s="11"/>
    </row>
    <row r="36" spans="2:13" x14ac:dyDescent="0.25"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1"/>
    </row>
    <row r="37" spans="2:13" x14ac:dyDescent="0.25"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1"/>
    </row>
    <row r="38" spans="2:13" x14ac:dyDescent="0.25"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1"/>
    </row>
    <row r="39" spans="2:13" x14ac:dyDescent="0.25"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1"/>
    </row>
    <row r="40" spans="2:13" x14ac:dyDescent="0.25">
      <c r="B40" s="15"/>
      <c r="C40" s="14" t="s">
        <v>60</v>
      </c>
      <c r="D40" s="39">
        <v>2</v>
      </c>
      <c r="E40" s="13" t="s">
        <v>49</v>
      </c>
      <c r="F40" s="41" t="s">
        <v>5</v>
      </c>
      <c r="G40" s="95">
        <f>D40/10000</f>
        <v>2.0000000000000001E-4</v>
      </c>
      <c r="H40" s="12" t="s">
        <v>14</v>
      </c>
      <c r="I40" s="14"/>
      <c r="J40" s="14"/>
      <c r="K40" s="14"/>
      <c r="L40" s="11"/>
    </row>
    <row r="41" spans="2:13" x14ac:dyDescent="0.25">
      <c r="B41" s="15"/>
      <c r="C41" s="14" t="s">
        <v>61</v>
      </c>
      <c r="D41" s="39">
        <v>0.2</v>
      </c>
      <c r="E41" s="13" t="s">
        <v>49</v>
      </c>
      <c r="F41" s="41" t="s">
        <v>5</v>
      </c>
      <c r="G41" s="95">
        <f>D41/10000</f>
        <v>2.0000000000000002E-5</v>
      </c>
      <c r="H41" s="12" t="s">
        <v>14</v>
      </c>
      <c r="I41" s="14"/>
      <c r="J41" s="14"/>
      <c r="K41" s="14"/>
      <c r="L41" s="11"/>
    </row>
    <row r="42" spans="2:13" x14ac:dyDescent="0.25">
      <c r="B42" s="15"/>
      <c r="C42" s="14" t="s">
        <v>62</v>
      </c>
      <c r="D42" s="39">
        <v>0.1</v>
      </c>
      <c r="E42" s="13" t="s">
        <v>38</v>
      </c>
      <c r="F42" s="42"/>
      <c r="G42" s="14"/>
      <c r="H42" s="14"/>
      <c r="I42" s="14"/>
      <c r="J42" s="14"/>
      <c r="K42" s="14"/>
      <c r="L42" s="11"/>
    </row>
    <row r="43" spans="2:13" x14ac:dyDescent="0.25">
      <c r="B43" s="15"/>
      <c r="C43" s="14"/>
      <c r="D43" s="14"/>
      <c r="E43" s="13"/>
      <c r="F43" s="14"/>
      <c r="G43" s="14"/>
      <c r="H43" s="14"/>
      <c r="I43" s="14"/>
      <c r="J43" s="14"/>
      <c r="K43" s="14"/>
      <c r="L43" s="11"/>
    </row>
    <row r="44" spans="2:13" x14ac:dyDescent="0.25">
      <c r="B44" s="15"/>
      <c r="C44" s="56" t="s">
        <v>63</v>
      </c>
      <c r="D44" s="40">
        <f>G40*D42/G41</f>
        <v>1</v>
      </c>
      <c r="E44" s="12" t="s">
        <v>38</v>
      </c>
      <c r="F44" s="41" t="s">
        <v>5</v>
      </c>
      <c r="G44" s="56" t="s">
        <v>65</v>
      </c>
      <c r="H44" s="56"/>
      <c r="I44" s="56"/>
      <c r="J44" s="56"/>
      <c r="K44" s="56"/>
      <c r="L44" s="57"/>
    </row>
    <row r="45" spans="2:13" ht="15.6" thickBot="1" x14ac:dyDescent="0.3">
      <c r="B45" s="8"/>
      <c r="C45" s="9"/>
      <c r="D45" s="9"/>
      <c r="E45" s="9"/>
      <c r="F45" s="9"/>
      <c r="G45" s="9"/>
      <c r="H45" s="9"/>
      <c r="I45" s="9"/>
      <c r="J45" s="9"/>
      <c r="K45" s="9"/>
      <c r="L45" s="10"/>
    </row>
    <row r="47" spans="2:13" ht="15.6" thickBot="1" x14ac:dyDescent="0.3"/>
    <row r="48" spans="2:13" x14ac:dyDescent="0.25">
      <c r="B48" s="5"/>
      <c r="C48" s="6"/>
      <c r="D48" s="6"/>
      <c r="E48" s="6"/>
      <c r="F48" s="6"/>
      <c r="G48" s="6"/>
      <c r="H48" s="6"/>
      <c r="I48" s="6"/>
      <c r="J48" s="6"/>
      <c r="K48" s="6"/>
      <c r="L48" s="7"/>
      <c r="M48" s="96"/>
    </row>
    <row r="49" spans="2:13" x14ac:dyDescent="0.25">
      <c r="B49" s="15"/>
      <c r="C49" s="14"/>
      <c r="D49" s="14"/>
      <c r="E49" s="14"/>
      <c r="F49" s="14"/>
      <c r="G49" s="14"/>
      <c r="H49" s="14"/>
      <c r="I49" s="14"/>
      <c r="J49" s="14"/>
      <c r="K49" s="14"/>
      <c r="L49" s="11"/>
      <c r="M49" s="96"/>
    </row>
    <row r="50" spans="2:13" x14ac:dyDescent="0.25">
      <c r="B50" s="15"/>
      <c r="C50" s="14"/>
      <c r="D50" s="14"/>
      <c r="E50" s="14"/>
      <c r="F50" s="14"/>
      <c r="G50" s="14"/>
      <c r="H50" s="14"/>
      <c r="I50" s="14"/>
      <c r="J50" s="14"/>
      <c r="K50" s="14"/>
      <c r="L50" s="11"/>
      <c r="M50" s="96"/>
    </row>
    <row r="51" spans="2:13" x14ac:dyDescent="0.25">
      <c r="B51" s="15"/>
      <c r="C51" s="14"/>
      <c r="D51" s="14"/>
      <c r="E51" s="14"/>
      <c r="F51" s="14"/>
      <c r="G51" s="14"/>
      <c r="H51" s="14"/>
      <c r="I51" s="14"/>
      <c r="J51" s="14"/>
      <c r="K51" s="14"/>
      <c r="L51" s="11"/>
      <c r="M51" s="96"/>
    </row>
    <row r="52" spans="2:13" x14ac:dyDescent="0.25">
      <c r="B52" s="15"/>
      <c r="C52" s="14"/>
      <c r="D52" s="14"/>
      <c r="E52" s="14"/>
      <c r="F52" s="14"/>
      <c r="G52" s="14"/>
      <c r="H52" s="14"/>
      <c r="I52" s="14"/>
      <c r="J52" s="14"/>
      <c r="K52" s="14"/>
      <c r="L52" s="11"/>
      <c r="M52" s="96"/>
    </row>
    <row r="53" spans="2:13" x14ac:dyDescent="0.25">
      <c r="B53" s="15"/>
      <c r="C53" s="14"/>
      <c r="D53" s="14"/>
      <c r="E53" s="14"/>
      <c r="F53" s="14"/>
      <c r="G53" s="14"/>
      <c r="H53" s="14"/>
      <c r="I53" s="14"/>
      <c r="J53" s="14"/>
      <c r="K53" s="14"/>
      <c r="L53" s="11"/>
      <c r="M53" s="96"/>
    </row>
    <row r="54" spans="2:13" x14ac:dyDescent="0.25">
      <c r="B54" s="15"/>
      <c r="C54" s="14"/>
      <c r="D54" s="14"/>
      <c r="E54" s="14"/>
      <c r="F54" s="14"/>
      <c r="G54" s="14"/>
      <c r="H54" s="14"/>
      <c r="I54" s="14"/>
      <c r="J54" s="14"/>
      <c r="K54" s="14"/>
      <c r="L54" s="11"/>
      <c r="M54" s="96"/>
    </row>
    <row r="55" spans="2:13" x14ac:dyDescent="0.25">
      <c r="B55" s="15"/>
      <c r="C55" s="14" t="s">
        <v>73</v>
      </c>
      <c r="D55" s="97">
        <v>100</v>
      </c>
      <c r="E55" s="13" t="s">
        <v>49</v>
      </c>
      <c r="F55" s="41" t="s">
        <v>5</v>
      </c>
      <c r="G55" s="40">
        <f>D55/100</f>
        <v>1</v>
      </c>
      <c r="H55" s="12" t="s">
        <v>48</v>
      </c>
      <c r="I55" s="41" t="s">
        <v>5</v>
      </c>
      <c r="J55" s="76">
        <f>G55/100</f>
        <v>0.01</v>
      </c>
      <c r="K55" s="12" t="s">
        <v>14</v>
      </c>
      <c r="L55" s="11"/>
      <c r="M55" s="96"/>
    </row>
    <row r="56" spans="2:13" x14ac:dyDescent="0.25">
      <c r="B56" s="15"/>
      <c r="C56" s="14" t="s">
        <v>74</v>
      </c>
      <c r="D56" s="97">
        <v>20</v>
      </c>
      <c r="E56" s="13" t="s">
        <v>49</v>
      </c>
      <c r="F56" s="41" t="s">
        <v>5</v>
      </c>
      <c r="G56" s="40">
        <f>D56/100</f>
        <v>0.2</v>
      </c>
      <c r="H56" s="12" t="s">
        <v>48</v>
      </c>
      <c r="I56" s="41" t="s">
        <v>5</v>
      </c>
      <c r="J56" s="76">
        <f>G56/100</f>
        <v>2E-3</v>
      </c>
      <c r="K56" s="12" t="s">
        <v>14</v>
      </c>
      <c r="L56" s="11"/>
      <c r="M56" s="96"/>
    </row>
    <row r="57" spans="2:13" x14ac:dyDescent="0.25">
      <c r="B57" s="15"/>
      <c r="C57" s="14" t="s">
        <v>75</v>
      </c>
      <c r="D57" s="39">
        <v>5</v>
      </c>
      <c r="E57" s="13" t="s">
        <v>39</v>
      </c>
      <c r="F57" s="41" t="s">
        <v>5</v>
      </c>
      <c r="G57" s="40">
        <f>D57</f>
        <v>5</v>
      </c>
      <c r="H57" s="12" t="s">
        <v>80</v>
      </c>
      <c r="I57" s="41" t="s">
        <v>5</v>
      </c>
      <c r="J57" s="40">
        <f>G57/1000</f>
        <v>5.0000000000000001E-3</v>
      </c>
      <c r="K57" s="12" t="s">
        <v>76</v>
      </c>
      <c r="L57" s="11"/>
      <c r="M57" s="96"/>
    </row>
    <row r="58" spans="2:13" x14ac:dyDescent="0.25">
      <c r="B58" s="15"/>
      <c r="C58" s="14"/>
      <c r="D58" s="14"/>
      <c r="E58" s="13"/>
      <c r="F58" s="14"/>
      <c r="G58" s="14"/>
      <c r="H58" s="14"/>
      <c r="I58" s="14"/>
      <c r="J58" s="14"/>
      <c r="K58" s="14"/>
      <c r="L58" s="11"/>
      <c r="M58" s="96"/>
    </row>
    <row r="59" spans="2:13" x14ac:dyDescent="0.25">
      <c r="B59" s="15"/>
      <c r="C59" s="56" t="s">
        <v>79</v>
      </c>
      <c r="D59" s="40">
        <f>J57/J56</f>
        <v>2.5</v>
      </c>
      <c r="E59" s="12" t="s">
        <v>38</v>
      </c>
      <c r="F59" s="41" t="s">
        <v>5</v>
      </c>
      <c r="G59" s="56" t="s">
        <v>77</v>
      </c>
      <c r="H59" s="56"/>
      <c r="I59" s="56"/>
      <c r="J59" s="56"/>
      <c r="K59" s="56"/>
      <c r="L59" s="57"/>
      <c r="M59" s="96"/>
    </row>
    <row r="60" spans="2:13" x14ac:dyDescent="0.25">
      <c r="B60" s="15"/>
      <c r="C60" s="56" t="s">
        <v>79</v>
      </c>
      <c r="D60" s="40">
        <f>J57/J55</f>
        <v>0.5</v>
      </c>
      <c r="E60" s="12" t="s">
        <v>38</v>
      </c>
      <c r="F60" s="41" t="s">
        <v>5</v>
      </c>
      <c r="G60" s="56" t="s">
        <v>78</v>
      </c>
      <c r="H60" s="56"/>
      <c r="I60" s="56"/>
      <c r="J60" s="56"/>
      <c r="K60" s="56"/>
      <c r="L60" s="57"/>
      <c r="M60" s="96"/>
    </row>
    <row r="61" spans="2:13" ht="15.6" thickBot="1" x14ac:dyDescent="0.3">
      <c r="B61" s="8"/>
      <c r="C61" s="9"/>
      <c r="D61" s="9"/>
      <c r="E61" s="9"/>
      <c r="F61" s="9"/>
      <c r="G61" s="9"/>
      <c r="H61" s="9"/>
      <c r="I61" s="9"/>
      <c r="J61" s="9"/>
      <c r="K61" s="9"/>
      <c r="L61" s="10"/>
      <c r="M61" s="96"/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6"/>
  <sheetViews>
    <sheetView workbookViewId="0"/>
  </sheetViews>
  <sheetFormatPr defaultColWidth="5" defaultRowHeight="15" x14ac:dyDescent="0.25"/>
  <cols>
    <col min="1" max="2" width="5" style="1"/>
    <col min="3" max="3" width="5" style="1" customWidth="1"/>
    <col min="4" max="4" width="5" style="1"/>
    <col min="5" max="5" width="5" style="1" customWidth="1"/>
    <col min="6" max="6" width="12.5546875" style="1" customWidth="1"/>
    <col min="7" max="7" width="6.5546875" style="1" customWidth="1"/>
    <col min="8" max="8" width="7.44140625" style="1" customWidth="1"/>
    <col min="9" max="10" width="5" style="1" customWidth="1"/>
    <col min="11" max="11" width="6.6640625" style="1" customWidth="1"/>
    <col min="12" max="12" width="5.88671875" style="1" customWidth="1"/>
    <col min="13" max="13" width="14.5546875" style="1" customWidth="1"/>
    <col min="14" max="14" width="13.5546875" style="1" customWidth="1"/>
    <col min="15" max="15" width="9.109375" style="1" customWidth="1"/>
    <col min="16" max="16" width="7.44140625" style="1" customWidth="1"/>
    <col min="17" max="17" width="7.109375" style="1" customWidth="1"/>
    <col min="18" max="22" width="5" style="1"/>
    <col min="23" max="23" width="12" style="1" bestFit="1" customWidth="1"/>
    <col min="24" max="24" width="5" style="1"/>
    <col min="25" max="25" width="12" style="1" bestFit="1" customWidth="1"/>
    <col min="26" max="16384" width="5" style="1"/>
  </cols>
  <sheetData>
    <row r="1" spans="2:18" ht="15.6" thickBot="1" x14ac:dyDescent="0.3"/>
    <row r="2" spans="2:18" x14ac:dyDescent="0.25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</row>
    <row r="3" spans="2:18" x14ac:dyDescent="0.25">
      <c r="B3" s="15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1"/>
    </row>
    <row r="4" spans="2:18" x14ac:dyDescent="0.25">
      <c r="B4" s="15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1"/>
    </row>
    <row r="5" spans="2:18" x14ac:dyDescent="0.25">
      <c r="B5" s="15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1"/>
    </row>
    <row r="6" spans="2:18" x14ac:dyDescent="0.25">
      <c r="B6" s="15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1"/>
    </row>
    <row r="7" spans="2:18" x14ac:dyDescent="0.25">
      <c r="B7" s="15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1"/>
    </row>
    <row r="8" spans="2:18" x14ac:dyDescent="0.25">
      <c r="B8" s="15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04" t="s">
        <v>95</v>
      </c>
      <c r="O8" s="14"/>
      <c r="P8" s="14"/>
      <c r="Q8" s="14"/>
      <c r="R8" s="11"/>
    </row>
    <row r="9" spans="2:18" x14ac:dyDescent="0.25">
      <c r="B9" s="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40">
        <f>K11</f>
        <v>200</v>
      </c>
      <c r="O9" s="101" t="s">
        <v>83</v>
      </c>
      <c r="P9" s="14"/>
      <c r="Q9" s="14"/>
      <c r="R9" s="11"/>
    </row>
    <row r="10" spans="2:18" x14ac:dyDescent="0.25"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1"/>
    </row>
    <row r="11" spans="2:18" x14ac:dyDescent="0.25">
      <c r="B11" s="15"/>
      <c r="C11" s="14" t="s">
        <v>82</v>
      </c>
      <c r="D11" s="14"/>
      <c r="E11" s="14"/>
      <c r="F11" s="14"/>
      <c r="G11" s="14"/>
      <c r="H11" s="14"/>
      <c r="I11" s="42" t="s">
        <v>5</v>
      </c>
      <c r="J11" s="14"/>
      <c r="K11" s="39">
        <v>200</v>
      </c>
      <c r="L11" s="13" t="s">
        <v>83</v>
      </c>
      <c r="M11" s="14"/>
      <c r="N11" s="14"/>
      <c r="O11" s="14"/>
      <c r="P11" s="14"/>
      <c r="Q11" s="14"/>
      <c r="R11" s="11"/>
    </row>
    <row r="12" spans="2:18" x14ac:dyDescent="0.25">
      <c r="B12" s="15"/>
      <c r="C12" s="14" t="s">
        <v>84</v>
      </c>
      <c r="D12" s="14"/>
      <c r="E12" s="14"/>
      <c r="F12" s="14"/>
      <c r="G12" s="14"/>
      <c r="H12" s="14"/>
      <c r="I12" s="42" t="s">
        <v>5</v>
      </c>
      <c r="J12" s="14"/>
      <c r="K12" s="39">
        <v>100</v>
      </c>
      <c r="L12" s="13" t="s">
        <v>10</v>
      </c>
      <c r="M12" s="14"/>
      <c r="N12" s="14" t="s">
        <v>91</v>
      </c>
      <c r="O12" s="42" t="s">
        <v>5</v>
      </c>
      <c r="P12" s="40">
        <f>K12/2</f>
        <v>50</v>
      </c>
      <c r="Q12" s="12" t="s">
        <v>10</v>
      </c>
      <c r="R12" s="11"/>
    </row>
    <row r="13" spans="2:18" x14ac:dyDescent="0.25">
      <c r="B13" s="15"/>
      <c r="C13" s="14" t="s">
        <v>85</v>
      </c>
      <c r="D13" s="14"/>
      <c r="E13" s="14"/>
      <c r="F13" s="14"/>
      <c r="G13" s="14"/>
      <c r="H13" s="14"/>
      <c r="I13" s="42" t="s">
        <v>5</v>
      </c>
      <c r="J13" s="14"/>
      <c r="K13" s="39">
        <v>400</v>
      </c>
      <c r="L13" s="13" t="s">
        <v>10</v>
      </c>
      <c r="M13" s="14"/>
      <c r="N13" s="14" t="s">
        <v>98</v>
      </c>
      <c r="O13" s="42" t="s">
        <v>5</v>
      </c>
      <c r="P13" s="40">
        <f>K13/10</f>
        <v>40</v>
      </c>
      <c r="Q13" s="12" t="s">
        <v>11</v>
      </c>
      <c r="R13" s="11"/>
    </row>
    <row r="14" spans="2:18" x14ac:dyDescent="0.25">
      <c r="B14" s="15"/>
      <c r="C14" s="14" t="s">
        <v>88</v>
      </c>
      <c r="D14" s="14"/>
      <c r="E14" s="14"/>
      <c r="F14" s="14"/>
      <c r="G14" s="14"/>
      <c r="H14" s="14"/>
      <c r="I14" s="42" t="s">
        <v>5</v>
      </c>
      <c r="J14" s="14"/>
      <c r="K14" s="103">
        <v>1.2</v>
      </c>
      <c r="L14" s="103" t="s">
        <v>86</v>
      </c>
      <c r="M14" s="103">
        <v>100000</v>
      </c>
      <c r="N14" s="102" t="s">
        <v>87</v>
      </c>
      <c r="O14" s="14"/>
      <c r="P14" s="96"/>
      <c r="Q14" s="14"/>
      <c r="R14" s="11"/>
    </row>
    <row r="15" spans="2:18" x14ac:dyDescent="0.25"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1"/>
    </row>
    <row r="16" spans="2:18" x14ac:dyDescent="0.25"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1"/>
    </row>
    <row r="17" spans="2:18" x14ac:dyDescent="0.25">
      <c r="B17" s="15"/>
      <c r="C17" s="14" t="s">
        <v>89</v>
      </c>
      <c r="D17" s="14"/>
      <c r="E17" s="14"/>
      <c r="F17" s="14"/>
      <c r="G17" s="14"/>
      <c r="H17" s="14"/>
      <c r="I17" s="14"/>
      <c r="J17" s="40">
        <f>K11/2</f>
        <v>100</v>
      </c>
      <c r="K17" s="12" t="s">
        <v>83</v>
      </c>
      <c r="L17" s="14" t="s">
        <v>90</v>
      </c>
      <c r="M17" s="14"/>
      <c r="N17" s="14"/>
      <c r="O17" s="14"/>
      <c r="P17" s="14"/>
      <c r="Q17" s="14"/>
      <c r="R17" s="11"/>
    </row>
    <row r="18" spans="2:18" x14ac:dyDescent="0.25">
      <c r="B18" s="15"/>
      <c r="C18" s="14"/>
      <c r="D18" s="14"/>
      <c r="E18" s="14"/>
      <c r="F18" s="14"/>
      <c r="G18" s="14"/>
      <c r="H18" s="14"/>
      <c r="I18" s="14"/>
      <c r="J18" s="56"/>
      <c r="K18" s="12"/>
      <c r="L18" s="14"/>
      <c r="M18" s="14"/>
      <c r="N18" s="14"/>
      <c r="O18" s="14"/>
      <c r="P18" s="14"/>
      <c r="Q18" s="14"/>
      <c r="R18" s="11"/>
    </row>
    <row r="19" spans="2:18" x14ac:dyDescent="0.25">
      <c r="B19" s="15"/>
      <c r="C19" s="14" t="s">
        <v>93</v>
      </c>
      <c r="D19" s="14"/>
      <c r="E19" s="42" t="s">
        <v>5</v>
      </c>
      <c r="F19" s="42">
        <v>3.14</v>
      </c>
      <c r="G19" s="42" t="s">
        <v>86</v>
      </c>
      <c r="H19" s="82">
        <f>P12/1000</f>
        <v>0.05</v>
      </c>
      <c r="I19" s="12" t="s">
        <v>9</v>
      </c>
      <c r="J19" s="42" t="s">
        <v>86</v>
      </c>
      <c r="K19" s="82">
        <f>H19</f>
        <v>0.05</v>
      </c>
      <c r="L19" s="12" t="s">
        <v>9</v>
      </c>
      <c r="M19" s="108" t="s">
        <v>5</v>
      </c>
      <c r="N19" s="40">
        <f>F19*H19*K19</f>
        <v>7.8500000000000011E-3</v>
      </c>
      <c r="O19" s="12" t="s">
        <v>14</v>
      </c>
      <c r="P19" s="14"/>
      <c r="Q19" s="14"/>
      <c r="R19" s="11"/>
    </row>
    <row r="20" spans="2:18" x14ac:dyDescent="0.25">
      <c r="B20" s="15"/>
      <c r="C20" s="14"/>
      <c r="D20" s="14"/>
      <c r="E20" s="14"/>
      <c r="F20" s="14"/>
      <c r="G20" s="14"/>
      <c r="H20" s="14"/>
      <c r="I20" s="14"/>
      <c r="J20" s="56"/>
      <c r="K20" s="12"/>
      <c r="L20" s="14"/>
      <c r="M20" s="14"/>
      <c r="N20" s="14"/>
      <c r="O20" s="14"/>
      <c r="P20" s="14"/>
      <c r="Q20" s="14"/>
      <c r="R20" s="11"/>
    </row>
    <row r="21" spans="2:18" x14ac:dyDescent="0.25">
      <c r="B21" s="100"/>
      <c r="C21" s="14" t="s">
        <v>92</v>
      </c>
      <c r="D21" s="14"/>
      <c r="E21" s="42" t="s">
        <v>5</v>
      </c>
      <c r="F21" s="40">
        <f>N19/2</f>
        <v>3.9250000000000005E-3</v>
      </c>
      <c r="G21" s="12" t="s">
        <v>14</v>
      </c>
      <c r="H21" s="14"/>
      <c r="I21" s="96"/>
      <c r="J21" s="56"/>
      <c r="K21" s="12"/>
      <c r="L21" s="14"/>
      <c r="M21" s="14"/>
      <c r="N21" s="14"/>
      <c r="O21" s="14"/>
      <c r="P21" s="14"/>
      <c r="Q21" s="14"/>
      <c r="R21" s="11"/>
    </row>
    <row r="22" spans="2:18" x14ac:dyDescent="0.25">
      <c r="B22" s="100"/>
      <c r="C22" s="14"/>
      <c r="D22" s="14"/>
      <c r="E22" s="14"/>
      <c r="F22" s="14"/>
      <c r="G22" s="14"/>
      <c r="H22" s="14"/>
      <c r="I22" s="14"/>
      <c r="J22" s="56"/>
      <c r="K22" s="12"/>
      <c r="L22" s="14"/>
      <c r="M22" s="14"/>
      <c r="N22" s="14"/>
      <c r="O22" s="14"/>
      <c r="P22" s="14"/>
      <c r="Q22" s="14"/>
      <c r="R22" s="11"/>
    </row>
    <row r="23" spans="2:18" x14ac:dyDescent="0.25">
      <c r="B23" s="100"/>
      <c r="C23" s="14" t="s">
        <v>96</v>
      </c>
      <c r="D23" s="14"/>
      <c r="E23" s="14"/>
      <c r="F23" s="14"/>
      <c r="G23" s="42" t="s">
        <v>5</v>
      </c>
      <c r="H23" s="56">
        <v>200</v>
      </c>
      <c r="I23" s="12" t="s">
        <v>83</v>
      </c>
      <c r="J23" s="42" t="s">
        <v>94</v>
      </c>
      <c r="K23" s="56">
        <f>J17</f>
        <v>100</v>
      </c>
      <c r="L23" s="12" t="s">
        <v>83</v>
      </c>
      <c r="M23" s="42" t="s">
        <v>5</v>
      </c>
      <c r="N23" s="40">
        <v>100</v>
      </c>
      <c r="O23" s="101" t="s">
        <v>83</v>
      </c>
      <c r="P23" s="96"/>
      <c r="Q23" s="14"/>
      <c r="R23" s="11"/>
    </row>
    <row r="24" spans="2:18" x14ac:dyDescent="0.25">
      <c r="B24" s="100"/>
      <c r="C24" s="14"/>
      <c r="D24" s="14"/>
      <c r="E24" s="14"/>
      <c r="F24" s="14"/>
      <c r="G24" s="14"/>
      <c r="H24" s="14"/>
      <c r="I24" s="14"/>
      <c r="J24" s="56"/>
      <c r="K24" s="12"/>
      <c r="L24" s="14"/>
      <c r="M24" s="14"/>
      <c r="N24" s="14"/>
      <c r="O24" s="14"/>
      <c r="P24" s="14"/>
      <c r="Q24" s="14"/>
      <c r="R24" s="11"/>
    </row>
    <row r="25" spans="2:18" x14ac:dyDescent="0.25">
      <c r="B25" s="100"/>
      <c r="C25" s="105">
        <f>N23</f>
        <v>100</v>
      </c>
      <c r="D25" s="107" t="s">
        <v>83</v>
      </c>
      <c r="E25" s="120" t="s">
        <v>5</v>
      </c>
      <c r="F25" s="99">
        <f>100000*C25</f>
        <v>10000000</v>
      </c>
      <c r="G25" s="107" t="s">
        <v>6</v>
      </c>
      <c r="H25" s="120" t="s">
        <v>5</v>
      </c>
      <c r="I25" s="122">
        <f>F25/F26</f>
        <v>1000</v>
      </c>
      <c r="J25" s="122"/>
      <c r="K25" s="121" t="str">
        <f>G30</f>
        <v>N/cm * cm</v>
      </c>
      <c r="L25" s="121"/>
      <c r="M25" s="121"/>
      <c r="N25" s="14"/>
      <c r="O25" s="14"/>
      <c r="P25" s="14"/>
      <c r="Q25" s="14"/>
      <c r="R25" s="11"/>
    </row>
    <row r="26" spans="2:18" x14ac:dyDescent="0.25">
      <c r="B26" s="100"/>
      <c r="C26" s="56">
        <v>1</v>
      </c>
      <c r="D26" s="56" t="s">
        <v>14</v>
      </c>
      <c r="E26" s="120"/>
      <c r="F26" s="40">
        <f>C26*10000</f>
        <v>10000</v>
      </c>
      <c r="G26" s="12" t="s">
        <v>49</v>
      </c>
      <c r="H26" s="120"/>
      <c r="I26" s="122"/>
      <c r="J26" s="122"/>
      <c r="K26" s="121"/>
      <c r="L26" s="121"/>
      <c r="M26" s="121"/>
      <c r="N26" s="14"/>
      <c r="O26" s="14"/>
      <c r="P26" s="14"/>
      <c r="Q26" s="14"/>
      <c r="R26" s="11"/>
    </row>
    <row r="27" spans="2:18" x14ac:dyDescent="0.25">
      <c r="B27" s="15"/>
      <c r="C27" s="14"/>
      <c r="D27" s="14"/>
      <c r="E27" s="14"/>
      <c r="F27" s="14"/>
      <c r="G27" s="14"/>
      <c r="H27" s="14"/>
      <c r="I27" s="14"/>
      <c r="J27" s="56"/>
      <c r="K27" s="12"/>
      <c r="L27" s="14"/>
      <c r="M27" s="14"/>
      <c r="N27" s="14"/>
      <c r="O27" s="14"/>
      <c r="P27" s="14"/>
      <c r="Q27" s="14"/>
      <c r="R27" s="11"/>
    </row>
    <row r="28" spans="2:18" x14ac:dyDescent="0.25">
      <c r="B28" s="15"/>
      <c r="C28" s="14"/>
      <c r="D28" s="14"/>
      <c r="E28" s="14"/>
      <c r="F28" s="14"/>
      <c r="G28" s="14"/>
      <c r="H28" s="14"/>
      <c r="I28" s="14"/>
      <c r="J28" s="56"/>
      <c r="K28" s="12"/>
      <c r="L28" s="14"/>
      <c r="M28" s="14"/>
      <c r="N28" s="14"/>
      <c r="O28" s="14"/>
      <c r="P28" s="14"/>
      <c r="Q28" s="14"/>
      <c r="R28" s="11"/>
    </row>
    <row r="29" spans="2:18" ht="15.6" customHeight="1" x14ac:dyDescent="0.25">
      <c r="B29" s="15"/>
      <c r="C29" s="120" t="s">
        <v>97</v>
      </c>
      <c r="D29" s="120" t="s">
        <v>5</v>
      </c>
      <c r="E29" s="120"/>
      <c r="F29" s="105">
        <f>F25/F26</f>
        <v>1000</v>
      </c>
      <c r="G29" s="124" t="str">
        <f>K25</f>
        <v>N/cm * cm</v>
      </c>
      <c r="H29" s="124"/>
      <c r="I29" s="120" t="s">
        <v>86</v>
      </c>
      <c r="J29" s="120"/>
      <c r="K29" s="119">
        <f>P13*10</f>
        <v>400</v>
      </c>
      <c r="L29" s="12" t="s">
        <v>10</v>
      </c>
      <c r="M29" s="109" t="s">
        <v>100</v>
      </c>
      <c r="N29" s="14" t="s">
        <v>99</v>
      </c>
      <c r="O29" s="79">
        <f>F29/F30*K29</f>
        <v>3.3333333333333335</v>
      </c>
      <c r="P29" s="101" t="s">
        <v>10</v>
      </c>
      <c r="Q29" s="14"/>
      <c r="R29" s="11"/>
    </row>
    <row r="30" spans="2:18" x14ac:dyDescent="0.25">
      <c r="B30" s="15"/>
      <c r="C30" s="120"/>
      <c r="D30" s="120"/>
      <c r="E30" s="120"/>
      <c r="F30" s="56">
        <f>K14*M14</f>
        <v>120000</v>
      </c>
      <c r="G30" s="123" t="str">
        <f>N14</f>
        <v>N/cm * cm</v>
      </c>
      <c r="H30" s="123"/>
      <c r="I30" s="120"/>
      <c r="J30" s="120"/>
      <c r="K30" s="12"/>
      <c r="L30" s="14"/>
      <c r="M30" s="14"/>
      <c r="N30" s="14"/>
      <c r="O30" s="14"/>
      <c r="P30" s="14"/>
      <c r="Q30" s="14"/>
      <c r="R30" s="11"/>
    </row>
    <row r="31" spans="2:18" ht="15.6" thickBot="1" x14ac:dyDescent="0.3">
      <c r="B31" s="8"/>
      <c r="C31" s="9"/>
      <c r="D31" s="9"/>
      <c r="E31" s="9"/>
      <c r="F31" s="9"/>
      <c r="G31" s="9"/>
      <c r="H31" s="9"/>
      <c r="I31" s="9"/>
      <c r="J31" s="61"/>
      <c r="K31" s="106"/>
      <c r="L31" s="9"/>
      <c r="M31" s="9"/>
      <c r="N31" s="9"/>
      <c r="O31" s="9"/>
      <c r="P31" s="9"/>
      <c r="Q31" s="9"/>
      <c r="R31" s="10"/>
    </row>
    <row r="32" spans="2:18" x14ac:dyDescent="0.25">
      <c r="J32" s="98"/>
      <c r="K32" s="4"/>
    </row>
    <row r="33" spans="10:11" x14ac:dyDescent="0.25">
      <c r="J33" s="98"/>
      <c r="K33" s="4"/>
    </row>
    <row r="34" spans="10:11" x14ac:dyDescent="0.25">
      <c r="J34" s="98"/>
      <c r="K34" s="4"/>
    </row>
    <row r="35" spans="10:11" x14ac:dyDescent="0.25">
      <c r="J35" s="98"/>
      <c r="K35" s="4"/>
    </row>
    <row r="36" spans="10:11" x14ac:dyDescent="0.25">
      <c r="J36" s="98"/>
      <c r="K36" s="4"/>
    </row>
  </sheetData>
  <mergeCells count="9">
    <mergeCell ref="C29:C30"/>
    <mergeCell ref="D29:E30"/>
    <mergeCell ref="H25:H26"/>
    <mergeCell ref="E25:E26"/>
    <mergeCell ref="K25:M26"/>
    <mergeCell ref="I25:J26"/>
    <mergeCell ref="G30:H30"/>
    <mergeCell ref="I29:J30"/>
    <mergeCell ref="G29:H29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8</vt:i4>
      </vt:variant>
    </vt:vector>
  </HeadingPairs>
  <TitlesOfParts>
    <vt:vector size="8" baseType="lpstr">
      <vt:lpstr>Návod na použitie</vt:lpstr>
      <vt:lpstr>1 O sile</vt:lpstr>
      <vt:lpstr>2 Sily a rýchlosti na valci</vt:lpstr>
      <vt:lpstr>3 Prevody jednotiek</vt:lpstr>
      <vt:lpstr>4 Výpočet tlaku</vt:lpstr>
      <vt:lpstr>5 Výpočty v uzavretom systéme</vt:lpstr>
      <vt:lpstr>6 Výpočty na hadici a v potrubí</vt:lpstr>
      <vt:lpstr>7 Pohyb piestnej tyče</vt:lpstr>
    </vt:vector>
  </TitlesOfParts>
  <Company>Wesline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Krucovčin</dc:creator>
  <cp:lastModifiedBy>Igor Krucovčin</cp:lastModifiedBy>
  <cp:lastPrinted>2021-06-13T18:19:40Z</cp:lastPrinted>
  <dcterms:created xsi:type="dcterms:W3CDTF">2020-12-05T15:13:36Z</dcterms:created>
  <dcterms:modified xsi:type="dcterms:W3CDTF">2022-04-09T02:36:24Z</dcterms:modified>
</cp:coreProperties>
</file>